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TJR Committee\Meetings - Calendars, Agendas, Minutes, Notices-from backup\Board Packets\2022\01-24-22 Meeting\"/>
    </mc:Choice>
  </mc:AlternateContent>
  <xr:revisionPtr revIDLastSave="0" documentId="8_{6B74F2A0-F042-423C-BE37-E4E6173AB46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inancials 21-22" sheetId="1" r:id="rId1"/>
    <sheet name="Cash available" sheetId="3" r:id="rId2"/>
    <sheet name="12 week burn of expenses" sheetId="5" state="hidden" r:id="rId3"/>
    <sheet name="Mon Rev &amp; Exp Predicted Actual" sheetId="8" state="hidden" r:id="rId4"/>
  </sheets>
  <definedNames>
    <definedName name="_xlnm.Print_Area" localSheetId="0">'Financials 21-22'!$A$1:$H$327</definedName>
    <definedName name="_xlnm.Print_Titles" localSheetId="0">'Financials 21-22'!$4:$6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G67" i="1"/>
  <c r="G73" i="1"/>
  <c r="G78" i="1"/>
  <c r="G82" i="1"/>
  <c r="G86" i="1"/>
  <c r="G96" i="1"/>
  <c r="G99" i="1"/>
  <c r="G9" i="1" s="1"/>
  <c r="G100" i="1"/>
  <c r="G10" i="1" s="1"/>
  <c r="G111" i="1"/>
  <c r="G117" i="1"/>
  <c r="G123" i="1"/>
  <c r="G129" i="1"/>
  <c r="G132" i="1"/>
  <c r="G13" i="1" s="1"/>
  <c r="G133" i="1"/>
  <c r="G134" i="1"/>
  <c r="G143" i="1"/>
  <c r="G147" i="1"/>
  <c r="G151" i="1"/>
  <c r="G155" i="1"/>
  <c r="G159" i="1"/>
  <c r="G162" i="1"/>
  <c r="G163" i="1"/>
  <c r="G18" i="1" s="1"/>
  <c r="G19" i="1" s="1"/>
  <c r="G164" i="1"/>
  <c r="G172" i="1"/>
  <c r="G177" i="1"/>
  <c r="G182" i="1"/>
  <c r="G186" i="1"/>
  <c r="G190" i="1"/>
  <c r="G192" i="1"/>
  <c r="G205" i="1" s="1"/>
  <c r="G206" i="1"/>
  <c r="G22" i="1" s="1"/>
  <c r="G194" i="1"/>
  <c r="G214" i="1"/>
  <c r="G218" i="1"/>
  <c r="G222" i="1"/>
  <c r="G225" i="1"/>
  <c r="G228" i="1" s="1"/>
  <c r="G226" i="1"/>
  <c r="G30" i="1" s="1"/>
  <c r="G244" i="1"/>
  <c r="G38" i="1" s="1"/>
  <c r="G275" i="1"/>
  <c r="G36" i="1" s="1"/>
  <c r="G285" i="1"/>
  <c r="G296" i="1"/>
  <c r="G306" i="1"/>
  <c r="G311" i="1"/>
  <c r="G320" i="1"/>
  <c r="G322" i="1"/>
  <c r="G325" i="1" s="1"/>
  <c r="G323" i="1"/>
  <c r="G14" i="1" l="1"/>
  <c r="G15" i="1" s="1"/>
  <c r="G11" i="1"/>
  <c r="G21" i="1"/>
  <c r="G23" i="1" s="1"/>
  <c r="G207" i="1"/>
  <c r="G135" i="1"/>
  <c r="G101" i="1"/>
  <c r="G29" i="1"/>
  <c r="G31" i="1" s="1"/>
  <c r="F311" i="1"/>
  <c r="G34" i="1" l="1"/>
  <c r="G33" i="1"/>
  <c r="B17" i="3"/>
  <c r="G35" i="1" l="1"/>
  <c r="G42" i="1" s="1"/>
  <c r="G46" i="1" s="1"/>
  <c r="G48" i="1" s="1"/>
  <c r="F27" i="1"/>
  <c r="B21" i="3" l="1"/>
  <c r="B23" i="3" s="1"/>
  <c r="H78" i="1" l="1"/>
  <c r="H296" i="1" l="1"/>
  <c r="F222" i="1" l="1"/>
  <c r="F227" i="1" l="1"/>
  <c r="F225" i="1"/>
  <c r="F228" i="1" l="1"/>
  <c r="C111" i="1"/>
  <c r="H323" i="1" l="1"/>
  <c r="H193" i="1" s="1"/>
  <c r="H206" i="1" s="1"/>
  <c r="H22" i="1" s="1"/>
  <c r="H322" i="1"/>
  <c r="H320" i="1"/>
  <c r="H316" i="1"/>
  <c r="H311" i="1"/>
  <c r="H306" i="1"/>
  <c r="H285" i="1"/>
  <c r="H275" i="1"/>
  <c r="H36" i="1" s="1"/>
  <c r="H244" i="1"/>
  <c r="H38" i="1" s="1"/>
  <c r="H226" i="1"/>
  <c r="H30" i="1" s="1"/>
  <c r="H225" i="1"/>
  <c r="H222" i="1"/>
  <c r="H218" i="1"/>
  <c r="H214" i="1"/>
  <c r="H190" i="1"/>
  <c r="H186" i="1"/>
  <c r="H182" i="1"/>
  <c r="H177" i="1"/>
  <c r="H172" i="1"/>
  <c r="H163" i="1"/>
  <c r="H18" i="1" s="1"/>
  <c r="H162" i="1"/>
  <c r="H17" i="1" s="1"/>
  <c r="H159" i="1"/>
  <c r="H155" i="1"/>
  <c r="H151" i="1"/>
  <c r="H147" i="1"/>
  <c r="H143" i="1"/>
  <c r="H134" i="1"/>
  <c r="H133" i="1"/>
  <c r="H132" i="1"/>
  <c r="H129" i="1"/>
  <c r="H123" i="1"/>
  <c r="H117" i="1"/>
  <c r="H111" i="1"/>
  <c r="H100" i="1"/>
  <c r="H99" i="1"/>
  <c r="H9" i="1" s="1"/>
  <c r="H96" i="1"/>
  <c r="H86" i="1"/>
  <c r="H82" i="1"/>
  <c r="H73" i="1"/>
  <c r="H67" i="1"/>
  <c r="H61" i="1"/>
  <c r="H228" i="1" l="1"/>
  <c r="H19" i="1"/>
  <c r="H164" i="1"/>
  <c r="H135" i="1"/>
  <c r="H101" i="1"/>
  <c r="H325" i="1"/>
  <c r="H15" i="1"/>
  <c r="H29" i="1"/>
  <c r="H31" i="1" s="1"/>
  <c r="H10" i="1"/>
  <c r="H11" i="1" s="1"/>
  <c r="H192" i="1"/>
  <c r="H34" i="1" l="1"/>
  <c r="H205" i="1"/>
  <c r="H194" i="1"/>
  <c r="I5" i="8"/>
  <c r="I6" i="8" s="1"/>
  <c r="I7" i="8" s="1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C17" i="8"/>
  <c r="G17" i="8" s="1"/>
  <c r="F17" i="8"/>
  <c r="I22" i="8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C34" i="8"/>
  <c r="F34" i="8"/>
  <c r="G34" i="8" l="1"/>
  <c r="H21" i="1"/>
  <c r="H207" i="1"/>
  <c r="B11" i="3"/>
  <c r="B6" i="3"/>
  <c r="H23" i="1" l="1"/>
  <c r="H33" i="1"/>
  <c r="H35" i="1" s="1"/>
  <c r="H42" i="1" s="1"/>
  <c r="H46" i="1" s="1"/>
  <c r="H48" i="1" s="1"/>
  <c r="C323" i="1" l="1"/>
  <c r="C193" i="1" s="1"/>
  <c r="B322" i="1" l="1"/>
  <c r="B320" i="1"/>
  <c r="B316" i="1"/>
  <c r="B311" i="1"/>
  <c r="B306" i="1"/>
  <c r="B301" i="1"/>
  <c r="B296" i="1"/>
  <c r="B291" i="1"/>
  <c r="B285" i="1"/>
  <c r="F275" i="1" l="1"/>
  <c r="F206" i="1" l="1"/>
  <c r="B324" i="1" l="1"/>
  <c r="B323" i="1"/>
  <c r="C226" i="1"/>
  <c r="C225" i="1"/>
  <c r="C222" i="1"/>
  <c r="C218" i="1"/>
  <c r="C214" i="1"/>
  <c r="C206" i="1"/>
  <c r="C202" i="1"/>
  <c r="C190" i="1"/>
  <c r="C186" i="1"/>
  <c r="C182" i="1"/>
  <c r="C177" i="1"/>
  <c r="C172" i="1"/>
  <c r="C163" i="1"/>
  <c r="C162" i="1"/>
  <c r="C155" i="1"/>
  <c r="C151" i="1"/>
  <c r="C147" i="1"/>
  <c r="C143" i="1"/>
  <c r="C134" i="1"/>
  <c r="C132" i="1"/>
  <c r="C129" i="1"/>
  <c r="C123" i="1"/>
  <c r="C117" i="1"/>
  <c r="C100" i="1"/>
  <c r="C99" i="1"/>
  <c r="C96" i="1"/>
  <c r="C86" i="1"/>
  <c r="C82" i="1"/>
  <c r="C78" i="1"/>
  <c r="C73" i="1"/>
  <c r="C67" i="1"/>
  <c r="C61" i="1"/>
  <c r="C228" i="1" l="1"/>
  <c r="C101" i="1"/>
  <c r="C135" i="1"/>
  <c r="C164" i="1"/>
  <c r="B325" i="1"/>
  <c r="C275" i="1" l="1"/>
  <c r="C244" i="1"/>
  <c r="C38" i="1" l="1"/>
  <c r="C36" i="1"/>
  <c r="C30" i="1"/>
  <c r="C29" i="1"/>
  <c r="C22" i="1"/>
  <c r="C18" i="1"/>
  <c r="C17" i="1"/>
  <c r="C14" i="1"/>
  <c r="C13" i="1"/>
  <c r="C10" i="1"/>
  <c r="C9" i="1"/>
  <c r="C19" i="1" l="1"/>
  <c r="C31" i="1"/>
  <c r="C34" i="1"/>
  <c r="C15" i="1"/>
  <c r="C11" i="1"/>
  <c r="C322" i="1"/>
  <c r="C192" i="1" s="1"/>
  <c r="C320" i="1"/>
  <c r="C316" i="1"/>
  <c r="C311" i="1"/>
  <c r="C301" i="1"/>
  <c r="C296" i="1"/>
  <c r="C285" i="1"/>
  <c r="C205" i="1" l="1"/>
  <c r="C194" i="1"/>
  <c r="C325" i="1"/>
  <c r="B275" i="1"/>
  <c r="B36" i="1" s="1"/>
  <c r="B244" i="1"/>
  <c r="B38" i="1" s="1"/>
  <c r="B226" i="1"/>
  <c r="B30" i="1" s="1"/>
  <c r="B225" i="1"/>
  <c r="B206" i="1"/>
  <c r="B22" i="1" s="1"/>
  <c r="B205" i="1"/>
  <c r="B21" i="1" s="1"/>
  <c r="B163" i="1"/>
  <c r="B18" i="1" s="1"/>
  <c r="B162" i="1"/>
  <c r="B17" i="1" s="1"/>
  <c r="B134" i="1"/>
  <c r="B14" i="1" s="1"/>
  <c r="B132" i="1"/>
  <c r="B13" i="1" s="1"/>
  <c r="B100" i="1"/>
  <c r="B10" i="1" s="1"/>
  <c r="B99" i="1"/>
  <c r="B9" i="1" s="1"/>
  <c r="B15" i="1" l="1"/>
  <c r="B23" i="1"/>
  <c r="B11" i="1"/>
  <c r="B228" i="1"/>
  <c r="B29" i="1"/>
  <c r="B31" i="1" s="1"/>
  <c r="C207" i="1"/>
  <c r="C21" i="1"/>
  <c r="B19" i="1"/>
  <c r="B34" i="1"/>
  <c r="B135" i="1"/>
  <c r="B207" i="1"/>
  <c r="B101" i="1"/>
  <c r="B164" i="1"/>
  <c r="B33" i="1" l="1"/>
  <c r="B35" i="1" s="1"/>
  <c r="B42" i="1" s="1"/>
  <c r="B46" i="1" s="1"/>
  <c r="B48" i="1" s="1"/>
  <c r="B50" i="1" s="1"/>
  <c r="C33" i="1"/>
  <c r="C35" i="1" s="1"/>
  <c r="C23" i="1"/>
  <c r="F323" i="1"/>
  <c r="F322" i="1"/>
  <c r="F320" i="1"/>
  <c r="F316" i="1"/>
  <c r="F306" i="1"/>
  <c r="F301" i="1"/>
  <c r="F296" i="1"/>
  <c r="F291" i="1"/>
  <c r="F285" i="1"/>
  <c r="F36" i="1"/>
  <c r="F244" i="1"/>
  <c r="F38" i="1" s="1"/>
  <c r="F30" i="1"/>
  <c r="F205" i="1"/>
  <c r="F21" i="1" s="1"/>
  <c r="F190" i="1"/>
  <c r="F186" i="1"/>
  <c r="F182" i="1"/>
  <c r="F177" i="1"/>
  <c r="F172" i="1"/>
  <c r="F163" i="1"/>
  <c r="F18" i="1" s="1"/>
  <c r="F162" i="1"/>
  <c r="F17" i="1" s="1"/>
  <c r="F159" i="1"/>
  <c r="F155" i="1"/>
  <c r="F151" i="1"/>
  <c r="F147" i="1"/>
  <c r="F143" i="1"/>
  <c r="F134" i="1"/>
  <c r="F133" i="1"/>
  <c r="F132" i="1"/>
  <c r="F13" i="1" s="1"/>
  <c r="F129" i="1"/>
  <c r="F123" i="1"/>
  <c r="F117" i="1"/>
  <c r="F111" i="1"/>
  <c r="F100" i="1"/>
  <c r="F10" i="1" s="1"/>
  <c r="F99" i="1"/>
  <c r="F9" i="1" s="1"/>
  <c r="F96" i="1"/>
  <c r="F86" i="1"/>
  <c r="F82" i="1"/>
  <c r="F78" i="1"/>
  <c r="F73" i="1"/>
  <c r="F67" i="1"/>
  <c r="F61" i="1"/>
  <c r="C42" i="1" l="1"/>
  <c r="C46" i="1"/>
  <c r="C48" i="1" s="1"/>
  <c r="C50" i="1" s="1"/>
  <c r="F29" i="1"/>
  <c r="F31" i="1" s="1"/>
  <c r="F14" i="1"/>
  <c r="F15" i="1" s="1"/>
  <c r="F325" i="1"/>
  <c r="F135" i="1"/>
  <c r="F101" i="1"/>
  <c r="F19" i="1"/>
  <c r="F164" i="1"/>
  <c r="F22" i="1"/>
  <c r="F23" i="1" s="1"/>
  <c r="F194" i="1"/>
  <c r="F33" i="1" l="1"/>
  <c r="F11" i="1"/>
  <c r="F34" i="1"/>
  <c r="F207" i="1"/>
  <c r="F35" i="1" l="1"/>
  <c r="F46" i="1" s="1"/>
  <c r="F48" i="1" s="1"/>
  <c r="F42" i="1" l="1"/>
  <c r="E322" i="1" l="1"/>
  <c r="E192" i="1" s="1"/>
  <c r="E205" i="1" s="1"/>
  <c r="E323" i="1"/>
  <c r="E193" i="1" s="1"/>
  <c r="E206" i="1" s="1"/>
  <c r="E22" i="1" s="1"/>
  <c r="E182" i="1"/>
  <c r="E151" i="1"/>
  <c r="E285" i="1"/>
  <c r="E296" i="1"/>
  <c r="E186" i="1"/>
  <c r="E218" i="1"/>
  <c r="E320" i="1"/>
  <c r="E316" i="1"/>
  <c r="E311" i="1"/>
  <c r="E306" i="1"/>
  <c r="E301" i="1"/>
  <c r="E275" i="1"/>
  <c r="E36" i="1" s="1"/>
  <c r="E244" i="1"/>
  <c r="E38" i="1" s="1"/>
  <c r="E226" i="1"/>
  <c r="E30" i="1" s="1"/>
  <c r="E225" i="1"/>
  <c r="E29" i="1" s="1"/>
  <c r="E222" i="1"/>
  <c r="E214" i="1"/>
  <c r="E190" i="1"/>
  <c r="E177" i="1"/>
  <c r="E172" i="1"/>
  <c r="E163" i="1"/>
  <c r="E18" i="1" s="1"/>
  <c r="E162" i="1"/>
  <c r="E17" i="1" s="1"/>
  <c r="E159" i="1"/>
  <c r="E155" i="1"/>
  <c r="E147" i="1"/>
  <c r="E143" i="1"/>
  <c r="E134" i="1"/>
  <c r="E133" i="1"/>
  <c r="E132" i="1"/>
  <c r="E13" i="1" s="1"/>
  <c r="E129" i="1"/>
  <c r="E123" i="1"/>
  <c r="E117" i="1"/>
  <c r="E111" i="1"/>
  <c r="E100" i="1"/>
  <c r="E10" i="1" s="1"/>
  <c r="E99" i="1"/>
  <c r="E9" i="1" s="1"/>
  <c r="E96" i="1"/>
  <c r="E86" i="1"/>
  <c r="E82" i="1"/>
  <c r="E78" i="1"/>
  <c r="E73" i="1"/>
  <c r="E67" i="1"/>
  <c r="E61" i="1"/>
  <c r="C28" i="5"/>
  <c r="C30" i="5" s="1"/>
  <c r="D26" i="5"/>
  <c r="D25" i="5"/>
  <c r="D24" i="5"/>
  <c r="D23" i="5"/>
  <c r="D22" i="5"/>
  <c r="D28" i="5" s="1"/>
  <c r="C19" i="5"/>
  <c r="D14" i="5"/>
  <c r="D9" i="5"/>
  <c r="D5" i="5"/>
  <c r="D19" i="5" s="1"/>
  <c r="D30" i="5" s="1"/>
  <c r="E19" i="1" l="1"/>
  <c r="E207" i="1"/>
  <c r="E21" i="1"/>
  <c r="E23" i="1" s="1"/>
  <c r="E135" i="1"/>
  <c r="E228" i="1"/>
  <c r="E164" i="1"/>
  <c r="E31" i="1"/>
  <c r="E11" i="1"/>
  <c r="E194" i="1"/>
  <c r="E325" i="1"/>
  <c r="E14" i="1"/>
  <c r="E34" i="1" s="1"/>
  <c r="E101" i="1"/>
  <c r="E15" i="1" l="1"/>
  <c r="E33" i="1"/>
  <c r="E35" i="1" s="1"/>
  <c r="E42" i="1" l="1"/>
  <c r="E46" i="1"/>
  <c r="E48" i="1" s="1"/>
</calcChain>
</file>

<file path=xl/sharedStrings.xml><?xml version="1.0" encoding="utf-8"?>
<sst xmlns="http://schemas.openxmlformats.org/spreadsheetml/2006/main" count="485" uniqueCount="289">
  <si>
    <t>THE RANCH -  BELVEDERE-TIBURON JOINT RECREATION COMMITTEE</t>
  </si>
  <si>
    <t>Budget</t>
  </si>
  <si>
    <t>PROGRAM SUMMARY</t>
  </si>
  <si>
    <t>Academy Revenues</t>
  </si>
  <si>
    <t>Academy Expenses</t>
  </si>
  <si>
    <t>Net Academy Program</t>
  </si>
  <si>
    <t xml:space="preserve">Adult Revenues </t>
  </si>
  <si>
    <t>Adult Expenses</t>
  </si>
  <si>
    <t xml:space="preserve">Net Adult Program  </t>
  </si>
  <si>
    <t>Camps Revenues</t>
  </si>
  <si>
    <t>Camps Expenses</t>
  </si>
  <si>
    <t>Net Camps Program</t>
  </si>
  <si>
    <t>Other Program Revenues</t>
  </si>
  <si>
    <t>Other Program Expenses</t>
  </si>
  <si>
    <t>Net Other Program</t>
  </si>
  <si>
    <t>Interest Income</t>
  </si>
  <si>
    <t>Net non Program</t>
  </si>
  <si>
    <t xml:space="preserve">Facility Rental Income </t>
  </si>
  <si>
    <t>Facility Rental Expense</t>
  </si>
  <si>
    <t>Total Facility Rental</t>
  </si>
  <si>
    <t>Subtotal revenue</t>
  </si>
  <si>
    <t>Subtotal expense</t>
  </si>
  <si>
    <t>Subtotal +  (-)</t>
  </si>
  <si>
    <t>Less Administrative Expenses</t>
  </si>
  <si>
    <t>Branding/Grand Opening/New Bldg Exp</t>
  </si>
  <si>
    <t>Less Dairy Knoll Expenses</t>
  </si>
  <si>
    <t>Subtotal before Contribution</t>
  </si>
  <si>
    <t>Excess Revenues /(Expenses)</t>
  </si>
  <si>
    <t>ACADEMY</t>
  </si>
  <si>
    <t>Net Academy III</t>
  </si>
  <si>
    <t xml:space="preserve">Academy Revenues           </t>
  </si>
  <si>
    <t xml:space="preserve">Net Academy I   </t>
  </si>
  <si>
    <t>Net Academy II</t>
  </si>
  <si>
    <t>Net Ballet Program</t>
  </si>
  <si>
    <t>Toddler Revenue</t>
  </si>
  <si>
    <t>Net Toddler Program</t>
  </si>
  <si>
    <t>Net Teen Zone Program</t>
  </si>
  <si>
    <t>Cotillion Program Expense</t>
  </si>
  <si>
    <t>Net Cotillion Program</t>
  </si>
  <si>
    <t>Total Academy Program</t>
  </si>
  <si>
    <t xml:space="preserve">  Revenue</t>
  </si>
  <si>
    <t xml:space="preserve">  Expenses</t>
  </si>
  <si>
    <t xml:space="preserve">  Net</t>
  </si>
  <si>
    <t>ADULTS</t>
  </si>
  <si>
    <t>Adult Revenue</t>
  </si>
  <si>
    <t>Adult Supervision</t>
  </si>
  <si>
    <t xml:space="preserve">Net Spring </t>
  </si>
  <si>
    <t>Adult Revenues</t>
  </si>
  <si>
    <t xml:space="preserve">Net Summer </t>
  </si>
  <si>
    <t>Net Fall</t>
  </si>
  <si>
    <t>Adult Winter</t>
  </si>
  <si>
    <t xml:space="preserve">Net Winter </t>
  </si>
  <si>
    <t>Total Adult Program</t>
  </si>
  <si>
    <t>Supervision</t>
  </si>
  <si>
    <t>CAMPS</t>
  </si>
  <si>
    <t xml:space="preserve">CIT Revenue </t>
  </si>
  <si>
    <t>CIT Expenses</t>
  </si>
  <si>
    <t xml:space="preserve">Net CIT Camp </t>
  </si>
  <si>
    <t>Angel Island Expense</t>
  </si>
  <si>
    <t xml:space="preserve">Net Angel Island </t>
  </si>
  <si>
    <t>Art &amp; Garden Camp Revenue</t>
  </si>
  <si>
    <t>Art &amp; Garden Camp Expenses</t>
  </si>
  <si>
    <t>Net Art &amp; Garden camp</t>
  </si>
  <si>
    <t>Fantastical Adventures Revenue</t>
  </si>
  <si>
    <t>Fantastical Adventures Expenses</t>
  </si>
  <si>
    <t>Net Camp FA</t>
  </si>
  <si>
    <t>Total Camps</t>
  </si>
  <si>
    <t>OTHER PROGRAMS</t>
  </si>
  <si>
    <t>Summer Youth Revenues</t>
  </si>
  <si>
    <t>Summer Youth Expenses</t>
  </si>
  <si>
    <t>Net Summer Youth</t>
  </si>
  <si>
    <t>Taekwondo Program Revenues</t>
  </si>
  <si>
    <t>Taekwondo Program Expenses</t>
  </si>
  <si>
    <t>Net Taekwondo Program</t>
  </si>
  <si>
    <t>Tennis Program Revenues</t>
  </si>
  <si>
    <t>Tennis Program Expenses</t>
  </si>
  <si>
    <t>Net Tennis Program</t>
  </si>
  <si>
    <t>BB League Expenses</t>
  </si>
  <si>
    <t>Net Tennis Courts</t>
  </si>
  <si>
    <t>Tennis Court Revenues</t>
  </si>
  <si>
    <t>Tennis Courts Expenses</t>
  </si>
  <si>
    <t>Special Event Revenues</t>
  </si>
  <si>
    <t>Special Event Expenses</t>
  </si>
  <si>
    <t>Net Special Events</t>
  </si>
  <si>
    <t>Clothing/Uniform Sales</t>
  </si>
  <si>
    <t>Net Clothing Sales</t>
  </si>
  <si>
    <t>Total Other Program</t>
  </si>
  <si>
    <t>FACILITY RENTALS</t>
  </si>
  <si>
    <t>Tiburon Community Room Revenue</t>
  </si>
  <si>
    <t>Tiburon Community Room Expense</t>
  </si>
  <si>
    <t>Net Tiburon Community Room</t>
  </si>
  <si>
    <t>Belvedere Community Ctr Revenues</t>
  </si>
  <si>
    <t>Belvedere Community Ctr Expense</t>
  </si>
  <si>
    <t>Net Belvedere Community Ctr</t>
  </si>
  <si>
    <t>Dairy Knoll Rental Revenue</t>
  </si>
  <si>
    <t>Dairy Knoll Rental Expenses</t>
  </si>
  <si>
    <t xml:space="preserve">Net Dairy Knoll </t>
  </si>
  <si>
    <t>Total Facility Rentals</t>
  </si>
  <si>
    <t>Revenue</t>
  </si>
  <si>
    <t>Expenses</t>
  </si>
  <si>
    <t xml:space="preserve">Net </t>
  </si>
  <si>
    <t>DAIRY KNOLL</t>
  </si>
  <si>
    <t>PG&amp;E   Electricity/Gas</t>
  </si>
  <si>
    <t>Water/Sewer</t>
  </si>
  <si>
    <t>Telephone/Communication/Fire</t>
  </si>
  <si>
    <t>Hosted email- messaging backup</t>
  </si>
  <si>
    <t>Tech Support</t>
  </si>
  <si>
    <t>Bldg Maintenance Expenses</t>
  </si>
  <si>
    <t>Building Supplies</t>
  </si>
  <si>
    <t>Custodial Supplies</t>
  </si>
  <si>
    <t xml:space="preserve">Custodian </t>
  </si>
  <si>
    <t>Total Dairy Knoll</t>
  </si>
  <si>
    <t>ADMINISTRATIVE EXPENSES</t>
  </si>
  <si>
    <t>Audit</t>
  </si>
  <si>
    <t>Auto Mileage Allowance</t>
  </si>
  <si>
    <t>Copy Machine</t>
  </si>
  <si>
    <t>Credit Card Charges</t>
  </si>
  <si>
    <t>Depreciation</t>
  </si>
  <si>
    <t xml:space="preserve">Equipment </t>
  </si>
  <si>
    <t>Fingerprinting</t>
  </si>
  <si>
    <t>Office Supplies</t>
  </si>
  <si>
    <t>Payroll Taxes</t>
  </si>
  <si>
    <t>Postage</t>
  </si>
  <si>
    <t>Professional Services</t>
  </si>
  <si>
    <t>Publicity</t>
  </si>
  <si>
    <t>Recognition</t>
  </si>
  <si>
    <t>Registratrion Software (Perfect Mind)</t>
  </si>
  <si>
    <t xml:space="preserve">Workman's Compensation Ins. </t>
  </si>
  <si>
    <t>Unemployment Insurance</t>
  </si>
  <si>
    <t>Health &amp; Dental</t>
  </si>
  <si>
    <t>Conferences and Meetings</t>
  </si>
  <si>
    <t>Mass Mutual Retirement Benefits</t>
  </si>
  <si>
    <t xml:space="preserve">Administrative Personnel Costs </t>
  </si>
  <si>
    <t>SPECIAL EVENTS</t>
  </si>
  <si>
    <t>Bunny Hop Expense</t>
  </si>
  <si>
    <t>Bunny Hop Staffing</t>
  </si>
  <si>
    <t>Tiburon Taps Revenue</t>
  </si>
  <si>
    <t>Tiburon Taps Expense</t>
  </si>
  <si>
    <t>Tiburon Taps Staffing</t>
  </si>
  <si>
    <t>Half Marathon Revenue</t>
  </si>
  <si>
    <t>Half Marathon Expense</t>
  </si>
  <si>
    <t>Half Marathon Staffing</t>
  </si>
  <si>
    <t>Boo Bash Expense</t>
  </si>
  <si>
    <t>Boo BashStaffing</t>
  </si>
  <si>
    <t>Santas Breakfast Expense</t>
  </si>
  <si>
    <t>Santas Breakfast Staffing</t>
  </si>
  <si>
    <t>Father Daughter Dance Revenue</t>
  </si>
  <si>
    <t>Father Daughter Dance Expense</t>
  </si>
  <si>
    <t>Father Daughter Dance Staffing</t>
  </si>
  <si>
    <t>Misc Revenue</t>
  </si>
  <si>
    <t>Net Misc (SE-Misc)</t>
  </si>
  <si>
    <t>Total Special Event Revenue</t>
  </si>
  <si>
    <t>Total Special Event Expense</t>
  </si>
  <si>
    <t>Total Special Event Staffing</t>
  </si>
  <si>
    <t>Net Special Event</t>
  </si>
  <si>
    <t>Approved</t>
  </si>
  <si>
    <t>Clothing/Uniform Expenses</t>
  </si>
  <si>
    <t>Teen Revenue</t>
  </si>
  <si>
    <t>Teen Expense</t>
  </si>
  <si>
    <t xml:space="preserve">Net  </t>
  </si>
  <si>
    <t>Net Revenue before depreciation</t>
  </si>
  <si>
    <t>Net Operating Income after depreciation</t>
  </si>
  <si>
    <t>Accounting and Payroll Charges/ADP</t>
  </si>
  <si>
    <t>12 week burn August - October</t>
  </si>
  <si>
    <t>Description</t>
  </si>
  <si>
    <t>Baseline</t>
  </si>
  <si>
    <t>With adult &amp; youth programming for 3 months</t>
  </si>
  <si>
    <t xml:space="preserve">Adult </t>
  </si>
  <si>
    <t>Adult  Program Revenue</t>
  </si>
  <si>
    <t>12 weeks of net revenue</t>
  </si>
  <si>
    <t xml:space="preserve">Adult  Program Expense </t>
  </si>
  <si>
    <t>independent contractor payouts</t>
  </si>
  <si>
    <t xml:space="preserve">Youth </t>
  </si>
  <si>
    <t>Youth Revenue</t>
  </si>
  <si>
    <t>Youth Expense</t>
  </si>
  <si>
    <t>this includes all payroll for youth staff and supplies</t>
  </si>
  <si>
    <t>Tennis</t>
  </si>
  <si>
    <t>Tennis Revenue</t>
  </si>
  <si>
    <t>Tennis Expense</t>
  </si>
  <si>
    <t>Net additional revenue</t>
  </si>
  <si>
    <t>Admin staff payroll</t>
  </si>
  <si>
    <t>4 admin staff</t>
  </si>
  <si>
    <t>Buisness expenses</t>
  </si>
  <si>
    <t>pay out of staff vacation time</t>
  </si>
  <si>
    <t>Utilities</t>
  </si>
  <si>
    <t>Remaining summer payout and outstanding checks</t>
  </si>
  <si>
    <t>Total Ranch Expenses</t>
  </si>
  <si>
    <t>Net Profit/(loss)</t>
  </si>
  <si>
    <t xml:space="preserve">a one time payment </t>
  </si>
  <si>
    <t>Angel Island Revenue</t>
  </si>
  <si>
    <t xml:space="preserve">Internet </t>
  </si>
  <si>
    <t>FY 21-22</t>
  </si>
  <si>
    <t>Dance/Ballet Program Revenue</t>
  </si>
  <si>
    <t xml:space="preserve">Bunny Hop Revenue  </t>
  </si>
  <si>
    <t xml:space="preserve"> Budget for FY 2021-22   - March 1, 2021 - February 28, 2022</t>
  </si>
  <si>
    <t xml:space="preserve">Academy Revenues </t>
  </si>
  <si>
    <t>Fall  (AC1)  2021</t>
  </si>
  <si>
    <t>Winter  (AC2) 2021-22</t>
  </si>
  <si>
    <t>Academy Payroll</t>
  </si>
  <si>
    <t>Academy Expenses and Contractor Payouts</t>
  </si>
  <si>
    <t>Toddler Expenses and Payroll</t>
  </si>
  <si>
    <t xml:space="preserve">Cotillion Program Revenue </t>
  </si>
  <si>
    <t>Dance/Ballet Program Expenses and Payroll</t>
  </si>
  <si>
    <t>Spring (AC3) 2021</t>
  </si>
  <si>
    <t>Adult Spring 2021</t>
  </si>
  <si>
    <t>Adult Summer 2021</t>
  </si>
  <si>
    <t>Adult Fall 2021</t>
  </si>
  <si>
    <t xml:space="preserve">BB League Revenues </t>
  </si>
  <si>
    <t>THE RANCH FISCAL YEAR: MARCH 1, 2021 - FEBRUARY 29, 2022</t>
  </si>
  <si>
    <t>Tournament Expense</t>
  </si>
  <si>
    <t>Tournament Staffing</t>
  </si>
  <si>
    <t xml:space="preserve">Administrative Staff Payroll </t>
  </si>
  <si>
    <t>March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</si>
  <si>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</si>
  <si>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</si>
  <si>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</si>
  <si>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</si>
  <si>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</si>
  <si>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</si>
  <si>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</si>
  <si>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</si>
  <si>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</si>
  <si>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</si>
  <si>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April</t>
  </si>
  <si>
    <t>Year to Date</t>
  </si>
  <si>
    <t>Year End</t>
  </si>
  <si>
    <t>Projections</t>
  </si>
  <si>
    <t>19-20 Year</t>
  </si>
  <si>
    <t>End Financials</t>
  </si>
  <si>
    <t>Birthday Party Expense</t>
  </si>
  <si>
    <t>Net Birthday Program</t>
  </si>
  <si>
    <t>Birthday Party Revenue</t>
  </si>
  <si>
    <t xml:space="preserve">20-21 Year </t>
  </si>
  <si>
    <t>End Financals</t>
  </si>
  <si>
    <t>Administrative Expense Reimbursement</t>
  </si>
  <si>
    <t xml:space="preserve">Tournament Revenue </t>
  </si>
  <si>
    <t xml:space="preserve">Net Golf Tournament </t>
  </si>
  <si>
    <t>Net Bunny Hop</t>
  </si>
  <si>
    <t xml:space="preserve">Net Tiburon Taps </t>
  </si>
  <si>
    <t>Net Half Marathon</t>
  </si>
  <si>
    <t xml:space="preserve">Net Boo Bash </t>
  </si>
  <si>
    <t>Net Santas Breakfast</t>
  </si>
  <si>
    <t xml:space="preserve">Net Father Daughter Dance </t>
  </si>
  <si>
    <t>APPROVED Projected Net Revenue for  21-22</t>
  </si>
  <si>
    <t>Brochure Ad Income</t>
  </si>
  <si>
    <t>Brochure Expense</t>
  </si>
  <si>
    <t>Brochures (used to be in OTHER section)</t>
  </si>
  <si>
    <t>2018/19 check adjustments</t>
  </si>
  <si>
    <t>tennis court resurface (2019)</t>
  </si>
  <si>
    <t>Strategic planning expenses (2019)</t>
  </si>
  <si>
    <t>Credit Card Processing Fees (new to 2021)</t>
  </si>
  <si>
    <t>Withdraw and Transfer Fees (new to 2021)</t>
  </si>
  <si>
    <t>TOTAL EXP</t>
  </si>
  <si>
    <t>TOTAL REV</t>
  </si>
  <si>
    <t>Expenses by month</t>
  </si>
  <si>
    <t>Revenue by month</t>
  </si>
  <si>
    <t>ACTUAL</t>
  </si>
  <si>
    <t>Revenue by month/season</t>
  </si>
  <si>
    <t>PREDICTED</t>
  </si>
  <si>
    <t>For 21-22 FY</t>
  </si>
  <si>
    <t>End of fiscal year balance</t>
  </si>
  <si>
    <t xml:space="preserve">Misc Expense </t>
  </si>
  <si>
    <t>Santas Breakfast Revenue/Gingerbread Houses</t>
  </si>
  <si>
    <t>(missing AI Ad Race event info)</t>
  </si>
  <si>
    <t>Bank Charges and Bank Purchases</t>
  </si>
  <si>
    <t>End of fiscal year bank account</t>
  </si>
  <si>
    <t>Starting bank balance</t>
  </si>
  <si>
    <t>Boo Bash Revenue/ Halloween Carnival</t>
  </si>
  <si>
    <t>Funds on 2/29/2022</t>
  </si>
  <si>
    <t>$ available</t>
  </si>
  <si>
    <t>22-23</t>
  </si>
  <si>
    <t>moved $175k to laif</t>
  </si>
  <si>
    <t>moved $200k to laif</t>
  </si>
  <si>
    <t xml:space="preserve">Fund Equity as of 3/1/2021 as per 20-21 audit </t>
  </si>
  <si>
    <r>
      <t xml:space="preserve">Updated Projected Net Revenue for  21-22 </t>
    </r>
    <r>
      <rPr>
        <b/>
        <i/>
        <sz val="9"/>
        <color theme="1"/>
        <rFont val="Calibri"/>
        <family val="2"/>
        <scheme val="minor"/>
      </rPr>
      <t>with financial assistance received from COB &amp; TOT</t>
    </r>
  </si>
  <si>
    <t>Total of Current Assets</t>
  </si>
  <si>
    <t>Total of Liabilities</t>
  </si>
  <si>
    <t>Fund Equity as of 3/1/2021 as per 20-21 audit</t>
  </si>
  <si>
    <t>FY22-23</t>
  </si>
  <si>
    <t>Net BB League Courts</t>
  </si>
  <si>
    <t>Proposed</t>
  </si>
  <si>
    <t>November</t>
  </si>
  <si>
    <t>Bank of Marin Checking account as of 11/30/21</t>
  </si>
  <si>
    <t>LAIF account as of 11/30/21</t>
  </si>
  <si>
    <t>Outstanding checks as of 11/30/21</t>
  </si>
  <si>
    <t>Customer Account Credit Balance in PerfectMind as of 11/30/2021</t>
  </si>
  <si>
    <t xml:space="preserve">Cash Funds Available Balance on 11/30/2021              </t>
  </si>
  <si>
    <t>Money to date from JPA/Community</t>
  </si>
  <si>
    <t>CASH FUNDS AVAILABLE as of 11/30/21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</si>
</sst>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u/>
      <sz val="12"/>
      <color theme="1"/>
      <name val="Helvetica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Source Sans Pro"/>
      <family val="2"/>
    </font>
    <font>
      <sz val="11"/>
      <name val="Source Sans Pro"/>
      <family val="2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color theme="3" tint="0.39997558519241921"/>
      <name val="Source Sans Pro"/>
      <family val="2"/>
    </font>
    <font>
      <sz val="11"/>
      <color indexed="12"/>
      <name val="Source Sans Pro"/>
      <family val="2"/>
    </font>
    <font>
      <b/>
      <sz val="11"/>
      <color indexed="12"/>
      <name val="Source Sans Pro"/>
      <family val="2"/>
    </font>
    <font>
      <sz val="10"/>
      <name val="Arial"/>
      <family val="2"/>
    </font>
    <font>
      <i/>
      <sz val="11"/>
      <name val="Source Sans Pro"/>
      <family val="2"/>
    </font>
    <font>
      <b/>
      <sz val="11"/>
      <color theme="3"/>
      <name val="Source Sans Pro"/>
      <family val="2"/>
    </font>
    <font>
      <b/>
      <sz val="16"/>
      <color theme="1"/>
      <name val="Calibri"/>
      <family val="2"/>
      <scheme val="minor"/>
    </font>
    <font>
      <b/>
      <sz val="9"/>
      <name val="Source Sans Pro"/>
      <family val="2"/>
    </font>
    <font>
      <b/>
      <sz val="9"/>
      <color theme="1"/>
      <name val="Source Sans Pro"/>
      <family val="2"/>
    </font>
    <font>
      <sz val="9"/>
      <color theme="1"/>
      <name val="Source Sans Pro"/>
      <family val="2"/>
    </font>
    <font>
      <b/>
      <i/>
      <sz val="9"/>
      <color rgb="FFFF0000"/>
      <name val="Source Sans Pro"/>
      <family val="2"/>
    </font>
    <font>
      <b/>
      <i/>
      <sz val="9"/>
      <name val="Source Sans Pro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22" fillId="0" borderId="0"/>
  </cellStyleXfs>
  <cellXfs count="365">
    <xf numFmtId="0" fontId="0" fillId="0" borderId="0" xfId="0"/>
    <xf numFmtId="0" fontId="4" fillId="0" borderId="0" xfId="0" applyFont="1"/>
    <xf numFmtId="0" fontId="0" fillId="0" borderId="15" xfId="0" applyBorder="1"/>
    <xf numFmtId="44" fontId="0" fillId="0" borderId="0" xfId="4" applyFont="1"/>
    <xf numFmtId="0" fontId="6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164" fontId="7" fillId="0" borderId="0" xfId="0" applyNumberFormat="1" applyFont="1"/>
    <xf numFmtId="164" fontId="8" fillId="0" borderId="0" xfId="0" applyNumberFormat="1" applyFont="1"/>
    <xf numFmtId="164" fontId="7" fillId="0" borderId="0" xfId="4" applyNumberFormat="1" applyFont="1"/>
    <xf numFmtId="0" fontId="6" fillId="0" borderId="19" xfId="0" applyFont="1" applyBorder="1"/>
    <xf numFmtId="164" fontId="6" fillId="0" borderId="19" xfId="0" applyNumberFormat="1" applyFont="1" applyBorder="1"/>
    <xf numFmtId="0" fontId="9" fillId="0" borderId="0" xfId="0" applyFont="1"/>
    <xf numFmtId="164" fontId="9" fillId="0" borderId="0" xfId="0" applyNumberFormat="1" applyFont="1"/>
    <xf numFmtId="164" fontId="10" fillId="0" borderId="0" xfId="0" applyNumberFormat="1" applyFont="1"/>
    <xf numFmtId="164" fontId="9" fillId="0" borderId="0" xfId="4" applyNumberFormat="1" applyFont="1"/>
    <xf numFmtId="0" fontId="9" fillId="0" borderId="16" xfId="0" applyFont="1" applyBorder="1"/>
    <xf numFmtId="164" fontId="9" fillId="0" borderId="17" xfId="0" applyNumberFormat="1" applyFont="1" applyBorder="1"/>
    <xf numFmtId="164" fontId="9" fillId="0" borderId="18" xfId="0" applyNumberFormat="1" applyFont="1" applyBorder="1"/>
    <xf numFmtId="164" fontId="11" fillId="0" borderId="0" xfId="0" applyNumberFormat="1" applyFont="1"/>
    <xf numFmtId="164" fontId="9" fillId="0" borderId="17" xfId="4" applyNumberFormat="1" applyFont="1" applyBorder="1"/>
    <xf numFmtId="164" fontId="9" fillId="0" borderId="18" xfId="4" applyNumberFormat="1" applyFont="1" applyBorder="1"/>
    <xf numFmtId="0" fontId="10" fillId="0" borderId="0" xfId="0" applyFont="1"/>
    <xf numFmtId="0" fontId="9" fillId="0" borderId="19" xfId="0" applyFont="1" applyBorder="1"/>
    <xf numFmtId="164" fontId="9" fillId="0" borderId="19" xfId="0" applyNumberFormat="1" applyFont="1" applyBorder="1"/>
    <xf numFmtId="0" fontId="9" fillId="3" borderId="10" xfId="0" applyFont="1" applyFill="1" applyBorder="1" applyAlignment="1">
      <alignment horizontal="center" wrapText="1"/>
    </xf>
    <xf numFmtId="0" fontId="0" fillId="0" borderId="0" xfId="0" applyFill="1" applyBorder="1"/>
    <xf numFmtId="44" fontId="0" fillId="0" borderId="0" xfId="4" applyFont="1" applyFill="1" applyBorder="1"/>
    <xf numFmtId="0" fontId="12" fillId="0" borderId="0" xfId="0" applyFont="1" applyFill="1" applyBorder="1"/>
    <xf numFmtId="0" fontId="4" fillId="0" borderId="10" xfId="0" applyFont="1" applyBorder="1"/>
    <xf numFmtId="0" fontId="15" fillId="0" borderId="0" xfId="0" applyFont="1" applyAlignment="1" applyProtection="1"/>
    <xf numFmtId="3" fontId="16" fillId="0" borderId="0" xfId="0" applyNumberFormat="1" applyFont="1" applyFill="1"/>
    <xf numFmtId="0" fontId="17" fillId="0" borderId="0" xfId="0" applyFont="1"/>
    <xf numFmtId="0" fontId="15" fillId="0" borderId="0" xfId="0" applyFont="1" applyFill="1" applyAlignment="1" applyProtection="1"/>
    <xf numFmtId="0" fontId="15" fillId="0" borderId="0" xfId="0" applyFont="1"/>
    <xf numFmtId="0" fontId="15" fillId="0" borderId="0" xfId="0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6" fillId="0" borderId="0" xfId="0" applyFont="1" applyBorder="1"/>
    <xf numFmtId="0" fontId="16" fillId="0" borderId="0" xfId="0" applyFont="1" applyBorder="1" applyAlignment="1" applyProtection="1">
      <alignment horizontal="left"/>
    </xf>
    <xf numFmtId="0" fontId="15" fillId="0" borderId="0" xfId="0" applyFont="1" applyBorder="1"/>
    <xf numFmtId="0" fontId="15" fillId="0" borderId="5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3" fontId="15" fillId="0" borderId="0" xfId="0" applyNumberFormat="1" applyFont="1" applyFill="1" applyBorder="1"/>
    <xf numFmtId="3" fontId="16" fillId="0" borderId="0" xfId="0" applyNumberFormat="1" applyFont="1" applyFill="1" applyBorder="1"/>
    <xf numFmtId="3" fontId="21" fillId="0" borderId="0" xfId="0" applyNumberFormat="1" applyFont="1" applyFill="1" applyBorder="1" applyAlignment="1" applyProtection="1">
      <alignment horizontal="right"/>
    </xf>
    <xf numFmtId="3" fontId="16" fillId="2" borderId="2" xfId="0" applyNumberFormat="1" applyFont="1" applyFill="1" applyBorder="1"/>
    <xf numFmtId="3" fontId="15" fillId="0" borderId="9" xfId="0" applyNumberFormat="1" applyFont="1" applyFill="1" applyBorder="1" applyAlignment="1" applyProtection="1">
      <alignment horizontal="right"/>
    </xf>
    <xf numFmtId="3" fontId="15" fillId="0" borderId="0" xfId="0" applyNumberFormat="1" applyFont="1" applyFill="1" applyBorder="1" applyAlignment="1" applyProtection="1">
      <alignment horizontal="right"/>
    </xf>
    <xf numFmtId="0" fontId="16" fillId="0" borderId="12" xfId="0" applyFont="1" applyBorder="1"/>
    <xf numFmtId="3" fontId="16" fillId="2" borderId="1" xfId="0" applyNumberFormat="1" applyFont="1" applyFill="1" applyBorder="1"/>
    <xf numFmtId="0" fontId="16" fillId="0" borderId="0" xfId="0" applyFont="1" applyFill="1" applyAlignment="1" applyProtection="1">
      <alignment horizontal="left"/>
    </xf>
    <xf numFmtId="0" fontId="15" fillId="0" borderId="0" xfId="0" applyFont="1" applyFill="1" applyBorder="1"/>
    <xf numFmtId="3" fontId="20" fillId="0" borderId="0" xfId="0" applyNumberFormat="1" applyFont="1" applyFill="1" applyBorder="1"/>
    <xf numFmtId="0" fontId="16" fillId="0" borderId="13" xfId="0" applyFont="1" applyBorder="1"/>
    <xf numFmtId="3" fontId="16" fillId="5" borderId="11" xfId="0" applyNumberFormat="1" applyFont="1" applyFill="1" applyBorder="1" applyAlignment="1">
      <alignment horizontal="center"/>
    </xf>
    <xf numFmtId="3" fontId="16" fillId="5" borderId="11" xfId="0" applyNumberFormat="1" applyFont="1" applyFill="1" applyBorder="1"/>
    <xf numFmtId="3" fontId="15" fillId="5" borderId="6" xfId="0" applyNumberFormat="1" applyFont="1" applyFill="1" applyBorder="1" applyAlignment="1" applyProtection="1">
      <alignment horizontal="right"/>
    </xf>
    <xf numFmtId="3" fontId="19" fillId="5" borderId="11" xfId="0" applyNumberFormat="1" applyFont="1" applyFill="1" applyBorder="1"/>
    <xf numFmtId="3" fontId="15" fillId="5" borderId="11" xfId="0" applyNumberFormat="1" applyFont="1" applyFill="1" applyBorder="1" applyAlignment="1" applyProtection="1">
      <alignment horizontal="right"/>
    </xf>
    <xf numFmtId="3" fontId="19" fillId="5" borderId="11" xfId="0" applyNumberFormat="1" applyFont="1" applyFill="1" applyBorder="1" applyAlignment="1" applyProtection="1">
      <alignment horizontal="right"/>
    </xf>
    <xf numFmtId="3" fontId="16" fillId="5" borderId="2" xfId="0" applyNumberFormat="1" applyFont="1" applyFill="1" applyBorder="1" applyAlignment="1" applyProtection="1">
      <alignment horizontal="right"/>
    </xf>
    <xf numFmtId="3" fontId="16" fillId="5" borderId="11" xfId="0" applyNumberFormat="1" applyFont="1" applyFill="1" applyBorder="1" applyAlignment="1" applyProtection="1">
      <alignment horizontal="left"/>
    </xf>
    <xf numFmtId="3" fontId="16" fillId="5" borderId="2" xfId="0" applyNumberFormat="1" applyFont="1" applyFill="1" applyBorder="1"/>
    <xf numFmtId="3" fontId="16" fillId="5" borderId="1" xfId="0" applyNumberFormat="1" applyFont="1" applyFill="1" applyBorder="1"/>
    <xf numFmtId="3" fontId="16" fillId="5" borderId="14" xfId="0" applyNumberFormat="1" applyFont="1" applyFill="1" applyBorder="1"/>
    <xf numFmtId="3" fontId="16" fillId="5" borderId="6" xfId="0" applyNumberFormat="1" applyFont="1" applyFill="1" applyBorder="1"/>
    <xf numFmtId="3" fontId="20" fillId="6" borderId="0" xfId="0" applyNumberFormat="1" applyFont="1" applyFill="1" applyBorder="1" applyAlignment="1" applyProtection="1">
      <alignment horizontal="right"/>
    </xf>
    <xf numFmtId="3" fontId="16" fillId="0" borderId="0" xfId="0" applyNumberFormat="1" applyFont="1" applyFill="1" applyBorder="1" applyAlignment="1" applyProtection="1">
      <alignment horizontal="right"/>
    </xf>
    <xf numFmtId="0" fontId="17" fillId="0" borderId="0" xfId="0" applyFont="1" applyFill="1" applyBorder="1"/>
    <xf numFmtId="0" fontId="17" fillId="0" borderId="0" xfId="0" applyFont="1" applyFill="1"/>
    <xf numFmtId="3" fontId="15" fillId="8" borderId="2" xfId="0" applyNumberFormat="1" applyFont="1" applyFill="1" applyBorder="1" applyAlignment="1">
      <alignment horizontal="center"/>
    </xf>
    <xf numFmtId="3" fontId="16" fillId="8" borderId="2" xfId="0" applyNumberFormat="1" applyFont="1" applyFill="1" applyBorder="1"/>
    <xf numFmtId="3" fontId="15" fillId="8" borderId="6" xfId="0" applyNumberFormat="1" applyFont="1" applyFill="1" applyBorder="1" applyAlignment="1" applyProtection="1">
      <alignment horizontal="right"/>
    </xf>
    <xf numFmtId="3" fontId="15" fillId="8" borderId="2" xfId="0" applyNumberFormat="1" applyFont="1" applyFill="1" applyBorder="1" applyAlignment="1" applyProtection="1">
      <alignment horizontal="right"/>
    </xf>
    <xf numFmtId="3" fontId="16" fillId="8" borderId="2" xfId="0" applyNumberFormat="1" applyFont="1" applyFill="1" applyBorder="1" applyAlignment="1" applyProtection="1">
      <alignment horizontal="right"/>
    </xf>
    <xf numFmtId="3" fontId="15" fillId="0" borderId="2" xfId="0" applyNumberFormat="1" applyFont="1" applyFill="1" applyBorder="1" applyAlignment="1" applyProtection="1">
      <alignment horizontal="right"/>
    </xf>
    <xf numFmtId="3" fontId="16" fillId="8" borderId="8" xfId="0" applyNumberFormat="1" applyFont="1" applyFill="1" applyBorder="1"/>
    <xf numFmtId="3" fontId="15" fillId="0" borderId="6" xfId="0" applyNumberFormat="1" applyFont="1" applyFill="1" applyBorder="1" applyAlignment="1" applyProtection="1">
      <alignment horizontal="right"/>
    </xf>
    <xf numFmtId="3" fontId="16" fillId="8" borderId="2" xfId="0" applyNumberFormat="1" applyFont="1" applyFill="1" applyBorder="1" applyAlignment="1"/>
    <xf numFmtId="3" fontId="16" fillId="8" borderId="1" xfId="0" applyNumberFormat="1" applyFont="1" applyFill="1" applyBorder="1"/>
    <xf numFmtId="3" fontId="16" fillId="8" borderId="6" xfId="0" applyNumberFormat="1" applyFont="1" applyFill="1" applyBorder="1"/>
    <xf numFmtId="37" fontId="16" fillId="8" borderId="2" xfId="5" applyNumberFormat="1" applyFont="1" applyFill="1" applyBorder="1"/>
    <xf numFmtId="37" fontId="15" fillId="8" borderId="6" xfId="5" applyNumberFormat="1" applyFont="1" applyFill="1" applyBorder="1"/>
    <xf numFmtId="37" fontId="16" fillId="0" borderId="0" xfId="5" applyNumberFormat="1" applyFont="1" applyFill="1" applyBorder="1"/>
    <xf numFmtId="0" fontId="0" fillId="0" borderId="0" xfId="0" applyFont="1"/>
    <xf numFmtId="3" fontId="16" fillId="0" borderId="8" xfId="0" applyNumberFormat="1" applyFont="1" applyFill="1" applyBorder="1"/>
    <xf numFmtId="3" fontId="15" fillId="0" borderId="31" xfId="0" applyNumberFormat="1" applyFont="1" applyFill="1" applyBorder="1"/>
    <xf numFmtId="3" fontId="16" fillId="0" borderId="27" xfId="0" applyNumberFormat="1" applyFont="1" applyFill="1" applyBorder="1"/>
    <xf numFmtId="3" fontId="15" fillId="0" borderId="29" xfId="0" applyNumberFormat="1" applyFont="1" applyFill="1" applyBorder="1"/>
    <xf numFmtId="17" fontId="24" fillId="0" borderId="0" xfId="0" applyNumberFormat="1" applyFont="1" applyFill="1" applyAlignment="1" applyProtection="1">
      <alignment horizontal="left"/>
    </xf>
    <xf numFmtId="44" fontId="4" fillId="0" borderId="7" xfId="4" applyFont="1" applyBorder="1"/>
    <xf numFmtId="0" fontId="4" fillId="0" borderId="28" xfId="0" applyFont="1" applyBorder="1"/>
    <xf numFmtId="44" fontId="4" fillId="0" borderId="28" xfId="4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44" fontId="0" fillId="0" borderId="22" xfId="4" applyFont="1" applyBorder="1"/>
    <xf numFmtId="0" fontId="0" fillId="0" borderId="22" xfId="0" applyFill="1" applyBorder="1" applyAlignment="1">
      <alignment horizontal="left"/>
    </xf>
    <xf numFmtId="0" fontId="0" fillId="0" borderId="24" xfId="0" applyBorder="1" applyAlignment="1">
      <alignment horizontal="left"/>
    </xf>
    <xf numFmtId="44" fontId="0" fillId="0" borderId="22" xfId="4" applyFont="1" applyBorder="1" applyAlignment="1">
      <alignment horizontal="left"/>
    </xf>
    <xf numFmtId="44" fontId="0" fillId="0" borderId="10" xfId="4" applyFont="1" applyBorder="1"/>
    <xf numFmtId="0" fontId="0" fillId="0" borderId="10" xfId="0" applyFill="1" applyBorder="1" applyAlignment="1">
      <alignment horizontal="left"/>
    </xf>
    <xf numFmtId="0" fontId="0" fillId="0" borderId="16" xfId="0" applyBorder="1" applyAlignment="1">
      <alignment horizontal="left"/>
    </xf>
    <xf numFmtId="44" fontId="0" fillId="0" borderId="10" xfId="4" applyFont="1" applyBorder="1" applyAlignment="1">
      <alignment horizontal="left"/>
    </xf>
    <xf numFmtId="44" fontId="0" fillId="0" borderId="18" xfId="4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25" fillId="0" borderId="0" xfId="0" applyFont="1"/>
    <xf numFmtId="44" fontId="4" fillId="0" borderId="28" xfId="4" applyFont="1" applyBorder="1"/>
    <xf numFmtId="44" fontId="0" fillId="0" borderId="18" xfId="4" applyFont="1" applyBorder="1"/>
    <xf numFmtId="0" fontId="0" fillId="0" borderId="22" xfId="0" applyBorder="1"/>
    <xf numFmtId="3" fontId="26" fillId="7" borderId="1" xfId="0" applyNumberFormat="1" applyFont="1" applyFill="1" applyBorder="1" applyAlignment="1">
      <alignment horizontal="center" vertical="top"/>
    </xf>
    <xf numFmtId="3" fontId="27" fillId="8" borderId="1" xfId="0" applyNumberFormat="1" applyFont="1" applyFill="1" applyBorder="1" applyAlignment="1">
      <alignment horizontal="center"/>
    </xf>
    <xf numFmtId="3" fontId="26" fillId="7" borderId="2" xfId="0" applyNumberFormat="1" applyFont="1" applyFill="1" applyBorder="1" applyAlignment="1">
      <alignment horizontal="center" vertical="top"/>
    </xf>
    <xf numFmtId="3" fontId="27" fillId="8" borderId="2" xfId="0" applyNumberFormat="1" applyFont="1" applyFill="1" applyBorder="1" applyAlignment="1">
      <alignment horizontal="center"/>
    </xf>
    <xf numFmtId="0" fontId="28" fillId="7" borderId="4" xfId="0" applyFont="1" applyFill="1" applyBorder="1"/>
    <xf numFmtId="3" fontId="27" fillId="8" borderId="4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" fillId="0" borderId="21" xfId="0" applyNumberFormat="1" applyFont="1" applyFill="1" applyBorder="1" applyAlignment="1" applyProtection="1">
      <alignment horizontal="right"/>
    </xf>
    <xf numFmtId="3" fontId="15" fillId="0" borderId="5" xfId="0" applyNumberFormat="1" applyFont="1" applyFill="1" applyBorder="1" applyAlignment="1" applyProtection="1">
      <alignment horizontal="right"/>
    </xf>
    <xf numFmtId="3" fontId="27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Border="1" applyAlignment="1" applyProtection="1">
      <alignment horizontal="right"/>
    </xf>
    <xf numFmtId="3" fontId="17" fillId="0" borderId="0" xfId="0" applyNumberFormat="1" applyFont="1" applyFill="1" applyBorder="1"/>
    <xf numFmtId="3" fontId="18" fillId="0" borderId="0" xfId="0" applyNumberFormat="1" applyFont="1" applyFill="1" applyBorder="1"/>
    <xf numFmtId="3" fontId="16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Border="1"/>
    <xf numFmtId="0" fontId="23" fillId="0" borderId="0" xfId="0" applyFont="1" applyFill="1" applyBorder="1"/>
    <xf numFmtId="3" fontId="16" fillId="0" borderId="0" xfId="0" applyNumberFormat="1" applyFont="1" applyFill="1" applyBorder="1" applyAlignment="1"/>
    <xf numFmtId="37" fontId="15" fillId="0" borderId="0" xfId="5" applyNumberFormat="1" applyFont="1" applyFill="1" applyBorder="1"/>
    <xf numFmtId="0" fontId="15" fillId="0" borderId="20" xfId="0" applyFont="1" applyBorder="1"/>
    <xf numFmtId="3" fontId="27" fillId="2" borderId="1" xfId="0" applyNumberFormat="1" applyFont="1" applyFill="1" applyBorder="1" applyAlignment="1">
      <alignment horizontal="center"/>
    </xf>
    <xf numFmtId="3" fontId="27" fillId="2" borderId="2" xfId="0" applyNumberFormat="1" applyFont="1" applyFill="1" applyBorder="1" applyAlignment="1">
      <alignment horizontal="center"/>
    </xf>
    <xf numFmtId="3" fontId="27" fillId="2" borderId="4" xfId="0" applyNumberFormat="1" applyFont="1" applyFill="1" applyBorder="1" applyAlignment="1">
      <alignment horizontal="center"/>
    </xf>
    <xf numFmtId="3" fontId="15" fillId="2" borderId="6" xfId="0" applyNumberFormat="1" applyFont="1" applyFill="1" applyBorder="1" applyAlignment="1" applyProtection="1">
      <alignment horizontal="right"/>
    </xf>
    <xf numFmtId="3" fontId="15" fillId="2" borderId="6" xfId="0" applyNumberFormat="1" applyFont="1" applyFill="1" applyBorder="1"/>
    <xf numFmtId="3" fontId="15" fillId="9" borderId="6" xfId="0" applyNumberFormat="1" applyFont="1" applyFill="1" applyBorder="1"/>
    <xf numFmtId="3" fontId="16" fillId="2" borderId="8" xfId="0" applyNumberFormat="1" applyFont="1" applyFill="1" applyBorder="1"/>
    <xf numFmtId="3" fontId="15" fillId="2" borderId="2" xfId="0" applyNumberFormat="1" applyFont="1" applyFill="1" applyBorder="1" applyAlignment="1" applyProtection="1">
      <alignment horizontal="right"/>
    </xf>
    <xf numFmtId="3" fontId="27" fillId="5" borderId="25" xfId="0" applyNumberFormat="1" applyFont="1" applyFill="1" applyBorder="1" applyAlignment="1">
      <alignment horizontal="center"/>
    </xf>
    <xf numFmtId="3" fontId="27" fillId="5" borderId="11" xfId="0" applyNumberFormat="1" applyFont="1" applyFill="1" applyBorder="1" applyAlignment="1">
      <alignment horizontal="center"/>
    </xf>
    <xf numFmtId="3" fontId="27" fillId="5" borderId="26" xfId="0" applyNumberFormat="1" applyFont="1" applyFill="1" applyBorder="1" applyAlignment="1">
      <alignment horizontal="center"/>
    </xf>
    <xf numFmtId="3" fontId="15" fillId="5" borderId="14" xfId="0" applyNumberFormat="1" applyFont="1" applyFill="1" applyBorder="1" applyAlignment="1" applyProtection="1">
      <alignment horizontal="right"/>
    </xf>
    <xf numFmtId="3" fontId="16" fillId="5" borderId="27" xfId="0" applyNumberFormat="1" applyFont="1" applyFill="1" applyBorder="1"/>
    <xf numFmtId="3" fontId="16" fillId="5" borderId="11" xfId="0" applyNumberFormat="1" applyFont="1" applyFill="1" applyBorder="1" applyAlignment="1" applyProtection="1">
      <alignment horizontal="right"/>
    </xf>
    <xf numFmtId="3" fontId="16" fillId="5" borderId="25" xfId="0" applyNumberFormat="1" applyFont="1" applyFill="1" applyBorder="1"/>
    <xf numFmtId="3" fontId="15" fillId="5" borderId="14" xfId="0" applyNumberFormat="1" applyFont="1" applyFill="1" applyBorder="1"/>
    <xf numFmtId="3" fontId="19" fillId="2" borderId="2" xfId="0" applyNumberFormat="1" applyFont="1" applyFill="1" applyBorder="1"/>
    <xf numFmtId="3" fontId="16" fillId="2" borderId="2" xfId="0" applyNumberFormat="1" applyFont="1" applyFill="1" applyBorder="1" applyAlignment="1" applyProtection="1">
      <alignment horizontal="right"/>
    </xf>
    <xf numFmtId="3" fontId="21" fillId="0" borderId="2" xfId="0" applyNumberFormat="1" applyFont="1" applyFill="1" applyBorder="1" applyAlignment="1" applyProtection="1">
      <alignment horizontal="right"/>
    </xf>
    <xf numFmtId="3" fontId="18" fillId="5" borderId="11" xfId="0" applyNumberFormat="1" applyFont="1" applyFill="1" applyBorder="1" applyAlignment="1">
      <alignment horizontal="right"/>
    </xf>
    <xf numFmtId="3" fontId="17" fillId="5" borderId="11" xfId="0" applyNumberFormat="1" applyFont="1" applyFill="1" applyBorder="1" applyAlignment="1">
      <alignment horizontal="right"/>
    </xf>
    <xf numFmtId="3" fontId="17" fillId="5" borderId="11" xfId="0" applyNumberFormat="1" applyFont="1" applyFill="1" applyBorder="1" applyAlignment="1" applyProtection="1">
      <alignment horizontal="right"/>
    </xf>
    <xf numFmtId="3" fontId="18" fillId="5" borderId="14" xfId="0" applyNumberFormat="1" applyFont="1" applyFill="1" applyBorder="1" applyAlignment="1" applyProtection="1">
      <alignment horizontal="right"/>
    </xf>
    <xf numFmtId="3" fontId="17" fillId="5" borderId="11" xfId="0" applyNumberFormat="1" applyFont="1" applyFill="1" applyBorder="1"/>
    <xf numFmtId="3" fontId="18" fillId="5" borderId="14" xfId="0" applyNumberFormat="1" applyFont="1" applyFill="1" applyBorder="1"/>
    <xf numFmtId="3" fontId="17" fillId="5" borderId="14" xfId="0" applyNumberFormat="1" applyFont="1" applyFill="1" applyBorder="1" applyAlignment="1">
      <alignment horizontal="right"/>
    </xf>
    <xf numFmtId="3" fontId="18" fillId="5" borderId="29" xfId="0" applyNumberFormat="1" applyFont="1" applyFill="1" applyBorder="1" applyAlignment="1" applyProtection="1">
      <alignment horizontal="right"/>
    </xf>
    <xf numFmtId="3" fontId="18" fillId="5" borderId="11" xfId="0" applyNumberFormat="1" applyFont="1" applyFill="1" applyBorder="1" applyAlignment="1" applyProtection="1">
      <alignment horizontal="right"/>
    </xf>
    <xf numFmtId="3" fontId="18" fillId="2" borderId="2" xfId="0" applyNumberFormat="1" applyFont="1" applyFill="1" applyBorder="1" applyAlignment="1">
      <alignment horizontal="right"/>
    </xf>
    <xf numFmtId="3" fontId="17" fillId="2" borderId="2" xfId="0" applyNumberFormat="1" applyFont="1" applyFill="1" applyBorder="1" applyAlignment="1">
      <alignment horizontal="right"/>
    </xf>
    <xf numFmtId="3" fontId="17" fillId="2" borderId="2" xfId="0" applyNumberFormat="1" applyFont="1" applyFill="1" applyBorder="1" applyAlignment="1" applyProtection="1">
      <alignment horizontal="right"/>
    </xf>
    <xf numFmtId="3" fontId="18" fillId="2" borderId="6" xfId="0" applyNumberFormat="1" applyFont="1" applyFill="1" applyBorder="1" applyAlignment="1" applyProtection="1">
      <alignment horizontal="right"/>
    </xf>
    <xf numFmtId="3" fontId="17" fillId="2" borderId="2" xfId="0" applyNumberFormat="1" applyFont="1" applyFill="1" applyBorder="1"/>
    <xf numFmtId="3" fontId="18" fillId="2" borderId="6" xfId="0" applyNumberFormat="1" applyFont="1" applyFill="1" applyBorder="1"/>
    <xf numFmtId="3" fontId="17" fillId="2" borderId="6" xfId="0" applyNumberFormat="1" applyFont="1" applyFill="1" applyBorder="1" applyAlignment="1">
      <alignment horizontal="right"/>
    </xf>
    <xf numFmtId="3" fontId="18" fillId="2" borderId="30" xfId="0" applyNumberFormat="1" applyFont="1" applyFill="1" applyBorder="1" applyAlignment="1">
      <alignment horizontal="right"/>
    </xf>
    <xf numFmtId="3" fontId="18" fillId="2" borderId="8" xfId="0" applyNumberFormat="1" applyFont="1" applyFill="1" applyBorder="1"/>
    <xf numFmtId="3" fontId="18" fillId="2" borderId="33" xfId="0" applyNumberFormat="1" applyFont="1" applyFill="1" applyBorder="1"/>
    <xf numFmtId="3" fontId="18" fillId="2" borderId="31" xfId="0" applyNumberFormat="1" applyFont="1" applyFill="1" applyBorder="1" applyAlignment="1" applyProtection="1">
      <alignment horizontal="right"/>
    </xf>
    <xf numFmtId="3" fontId="18" fillId="2" borderId="2" xfId="0" applyNumberFormat="1" applyFont="1" applyFill="1" applyBorder="1" applyAlignment="1" applyProtection="1">
      <alignment horizontal="right"/>
    </xf>
    <xf numFmtId="3" fontId="15" fillId="5" borderId="18" xfId="0" applyNumberFormat="1" applyFont="1" applyFill="1" applyBorder="1" applyAlignment="1" applyProtection="1">
      <alignment horizontal="right"/>
    </xf>
    <xf numFmtId="3" fontId="16" fillId="2" borderId="2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 applyProtection="1">
      <alignment horizontal="right"/>
    </xf>
    <xf numFmtId="3" fontId="15" fillId="2" borderId="31" xfId="0" applyNumberFormat="1" applyFont="1" applyFill="1" applyBorder="1" applyAlignment="1" applyProtection="1">
      <alignment horizontal="right"/>
    </xf>
    <xf numFmtId="3" fontId="15" fillId="2" borderId="1" xfId="0" applyNumberFormat="1" applyFont="1" applyFill="1" applyBorder="1" applyAlignment="1" applyProtection="1">
      <alignment horizontal="right"/>
    </xf>
    <xf numFmtId="3" fontId="16" fillId="2" borderId="34" xfId="0" applyNumberFormat="1" applyFont="1" applyFill="1" applyBorder="1"/>
    <xf numFmtId="3" fontId="15" fillId="2" borderId="4" xfId="0" applyNumberFormat="1" applyFont="1" applyFill="1" applyBorder="1" applyAlignment="1" applyProtection="1">
      <alignment horizontal="right"/>
    </xf>
    <xf numFmtId="3" fontId="16" fillId="2" borderId="2" xfId="0" applyNumberFormat="1" applyFont="1" applyFill="1" applyBorder="1" applyAlignment="1" applyProtection="1">
      <alignment horizontal="left"/>
    </xf>
    <xf numFmtId="3" fontId="16" fillId="2" borderId="6" xfId="0" applyNumberFormat="1" applyFont="1" applyFill="1" applyBorder="1"/>
    <xf numFmtId="0" fontId="4" fillId="0" borderId="6" xfId="0" applyFont="1" applyBorder="1"/>
    <xf numFmtId="0" fontId="13" fillId="4" borderId="10" xfId="0" applyFont="1" applyFill="1" applyBorder="1" applyAlignment="1">
      <alignment horizontal="left"/>
    </xf>
    <xf numFmtId="44" fontId="13" fillId="4" borderId="10" xfId="4" applyFont="1" applyFill="1" applyBorder="1" applyAlignment="1">
      <alignment horizontal="left"/>
    </xf>
    <xf numFmtId="44" fontId="0" fillId="0" borderId="0" xfId="4" applyFont="1" applyFill="1" applyBorder="1" applyAlignment="1">
      <alignment horizontal="left"/>
    </xf>
    <xf numFmtId="0" fontId="13" fillId="10" borderId="10" xfId="0" applyFont="1" applyFill="1" applyBorder="1" applyAlignment="1">
      <alignment horizontal="left"/>
    </xf>
    <xf numFmtId="44" fontId="13" fillId="10" borderId="10" xfId="4" applyFont="1" applyFill="1" applyBorder="1" applyAlignment="1">
      <alignment horizontal="left"/>
    </xf>
    <xf numFmtId="3" fontId="16" fillId="10" borderId="6" xfId="0" applyNumberFormat="1" applyFont="1" applyFill="1" applyBorder="1"/>
    <xf numFmtId="3" fontId="16" fillId="10" borderId="2" xfId="0" applyNumberFormat="1" applyFont="1" applyFill="1" applyBorder="1"/>
    <xf numFmtId="3" fontId="16" fillId="10" borderId="1" xfId="0" applyNumberFormat="1" applyFont="1" applyFill="1" applyBorder="1"/>
    <xf numFmtId="3" fontId="15" fillId="10" borderId="6" xfId="0" applyNumberFormat="1" applyFont="1" applyFill="1" applyBorder="1"/>
    <xf numFmtId="3" fontId="15" fillId="10" borderId="6" xfId="0" applyNumberFormat="1" applyFont="1" applyFill="1" applyBorder="1" applyAlignment="1" applyProtection="1">
      <alignment horizontal="right"/>
    </xf>
    <xf numFmtId="3" fontId="15" fillId="10" borderId="2" xfId="0" applyNumberFormat="1" applyFont="1" applyFill="1" applyBorder="1" applyAlignment="1" applyProtection="1">
      <alignment horizontal="right"/>
    </xf>
    <xf numFmtId="3" fontId="16" fillId="10" borderId="8" xfId="0" applyNumberFormat="1" applyFont="1" applyFill="1" applyBorder="1"/>
    <xf numFmtId="3" fontId="16" fillId="10" borderId="2" xfId="0" applyNumberFormat="1" applyFont="1" applyFill="1" applyBorder="1" applyAlignment="1" applyProtection="1">
      <alignment horizontal="right"/>
    </xf>
    <xf numFmtId="3" fontId="19" fillId="10" borderId="2" xfId="0" applyNumberFormat="1" applyFont="1" applyFill="1" applyBorder="1"/>
    <xf numFmtId="3" fontId="20" fillId="0" borderId="2" xfId="0" applyNumberFormat="1" applyFont="1" applyFill="1" applyBorder="1" applyAlignment="1" applyProtection="1">
      <alignment horizontal="right"/>
    </xf>
    <xf numFmtId="3" fontId="19" fillId="10" borderId="2" xfId="0" applyNumberFormat="1" applyFont="1" applyFill="1" applyBorder="1" applyAlignment="1" applyProtection="1">
      <alignment horizontal="right"/>
    </xf>
    <xf numFmtId="3" fontId="16" fillId="10" borderId="2" xfId="0" applyNumberFormat="1" applyFont="1" applyFill="1" applyBorder="1" applyAlignment="1" applyProtection="1">
      <alignment horizontal="left"/>
    </xf>
    <xf numFmtId="3" fontId="15" fillId="10" borderId="31" xfId="0" applyNumberFormat="1" applyFont="1" applyFill="1" applyBorder="1" applyAlignment="1" applyProtection="1">
      <alignment horizontal="right"/>
    </xf>
    <xf numFmtId="3" fontId="16" fillId="10" borderId="2" xfId="0" applyNumberFormat="1" applyFont="1" applyFill="1" applyBorder="1" applyAlignment="1">
      <alignment horizontal="center"/>
    </xf>
    <xf numFmtId="3" fontId="18" fillId="10" borderId="6" xfId="0" applyNumberFormat="1" applyFont="1" applyFill="1" applyBorder="1"/>
    <xf numFmtId="3" fontId="18" fillId="10" borderId="2" xfId="0" applyNumberFormat="1" applyFont="1" applyFill="1" applyBorder="1" applyAlignment="1" applyProtection="1">
      <alignment horizontal="right"/>
    </xf>
    <xf numFmtId="3" fontId="18" fillId="10" borderId="31" xfId="0" applyNumberFormat="1" applyFont="1" applyFill="1" applyBorder="1" applyAlignment="1" applyProtection="1">
      <alignment horizontal="right"/>
    </xf>
    <xf numFmtId="3" fontId="17" fillId="10" borderId="2" xfId="0" applyNumberFormat="1" applyFont="1" applyFill="1" applyBorder="1"/>
    <xf numFmtId="3" fontId="18" fillId="10" borderId="33" xfId="0" applyNumberFormat="1" applyFont="1" applyFill="1" applyBorder="1"/>
    <xf numFmtId="3" fontId="18" fillId="10" borderId="8" xfId="0" applyNumberFormat="1" applyFont="1" applyFill="1" applyBorder="1"/>
    <xf numFmtId="3" fontId="18" fillId="10" borderId="30" xfId="0" applyNumberFormat="1" applyFont="1" applyFill="1" applyBorder="1" applyAlignment="1">
      <alignment horizontal="right"/>
    </xf>
    <xf numFmtId="3" fontId="17" fillId="10" borderId="2" xfId="0" applyNumberFormat="1" applyFont="1" applyFill="1" applyBorder="1" applyAlignment="1" applyProtection="1">
      <alignment horizontal="right"/>
    </xf>
    <xf numFmtId="3" fontId="17" fillId="10" borderId="6" xfId="0" applyNumberFormat="1" applyFont="1" applyFill="1" applyBorder="1" applyAlignment="1">
      <alignment horizontal="right"/>
    </xf>
    <xf numFmtId="3" fontId="18" fillId="10" borderId="6" xfId="0" applyNumberFormat="1" applyFont="1" applyFill="1" applyBorder="1" applyAlignment="1" applyProtection="1">
      <alignment horizontal="right"/>
    </xf>
    <xf numFmtId="3" fontId="17" fillId="10" borderId="2" xfId="0" applyNumberFormat="1" applyFont="1" applyFill="1" applyBorder="1" applyAlignment="1">
      <alignment horizontal="right"/>
    </xf>
    <xf numFmtId="3" fontId="18" fillId="10" borderId="2" xfId="0" applyNumberFormat="1" applyFont="1" applyFill="1" applyBorder="1" applyAlignment="1">
      <alignment horizontal="right"/>
    </xf>
    <xf numFmtId="3" fontId="29" fillId="10" borderId="4" xfId="0" applyNumberFormat="1" applyFont="1" applyFill="1" applyBorder="1" applyAlignment="1">
      <alignment horizontal="center"/>
    </xf>
    <xf numFmtId="3" fontId="27" fillId="11" borderId="25" xfId="0" applyNumberFormat="1" applyFont="1" applyFill="1" applyBorder="1" applyAlignment="1">
      <alignment horizontal="center"/>
    </xf>
    <xf numFmtId="3" fontId="27" fillId="11" borderId="11" xfId="0" applyNumberFormat="1" applyFont="1" applyFill="1" applyBorder="1" applyAlignment="1">
      <alignment horizontal="center"/>
    </xf>
    <xf numFmtId="3" fontId="27" fillId="11" borderId="26" xfId="0" applyNumberFormat="1" applyFont="1" applyFill="1" applyBorder="1" applyAlignment="1">
      <alignment horizontal="center"/>
    </xf>
    <xf numFmtId="3" fontId="18" fillId="11" borderId="11" xfId="0" applyNumberFormat="1" applyFont="1" applyFill="1" applyBorder="1" applyAlignment="1">
      <alignment horizontal="right"/>
    </xf>
    <xf numFmtId="3" fontId="17" fillId="11" borderId="11" xfId="0" applyNumberFormat="1" applyFont="1" applyFill="1" applyBorder="1" applyAlignment="1">
      <alignment horizontal="right"/>
    </xf>
    <xf numFmtId="3" fontId="17" fillId="11" borderId="11" xfId="0" applyNumberFormat="1" applyFont="1" applyFill="1" applyBorder="1" applyAlignment="1" applyProtection="1">
      <alignment horizontal="right"/>
    </xf>
    <xf numFmtId="3" fontId="18" fillId="11" borderId="14" xfId="0" applyNumberFormat="1" applyFont="1" applyFill="1" applyBorder="1" applyAlignment="1" applyProtection="1">
      <alignment horizontal="right"/>
    </xf>
    <xf numFmtId="3" fontId="17" fillId="11" borderId="11" xfId="0" applyNumberFormat="1" applyFont="1" applyFill="1" applyBorder="1"/>
    <xf numFmtId="3" fontId="18" fillId="11" borderId="14" xfId="0" applyNumberFormat="1" applyFont="1" applyFill="1" applyBorder="1"/>
    <xf numFmtId="3" fontId="17" fillId="11" borderId="14" xfId="0" applyNumberFormat="1" applyFont="1" applyFill="1" applyBorder="1" applyAlignment="1">
      <alignment horizontal="right"/>
    </xf>
    <xf numFmtId="3" fontId="18" fillId="11" borderId="35" xfId="0" applyNumberFormat="1" applyFont="1" applyFill="1" applyBorder="1" applyAlignment="1">
      <alignment horizontal="right"/>
    </xf>
    <xf numFmtId="3" fontId="18" fillId="11" borderId="27" xfId="0" applyNumberFormat="1" applyFont="1" applyFill="1" applyBorder="1"/>
    <xf numFmtId="3" fontId="18" fillId="11" borderId="18" xfId="0" applyNumberFormat="1" applyFont="1" applyFill="1" applyBorder="1"/>
    <xf numFmtId="3" fontId="18" fillId="11" borderId="29" xfId="0" applyNumberFormat="1" applyFont="1" applyFill="1" applyBorder="1" applyAlignment="1" applyProtection="1">
      <alignment horizontal="right"/>
    </xf>
    <xf numFmtId="3" fontId="18" fillId="11" borderId="11" xfId="0" applyNumberFormat="1" applyFont="1" applyFill="1" applyBorder="1" applyAlignment="1" applyProtection="1">
      <alignment horizontal="right"/>
    </xf>
    <xf numFmtId="3" fontId="16" fillId="11" borderId="27" xfId="0" applyNumberFormat="1" applyFont="1" applyFill="1" applyBorder="1"/>
    <xf numFmtId="3" fontId="16" fillId="11" borderId="11" xfId="0" applyNumberFormat="1" applyFont="1" applyFill="1" applyBorder="1" applyAlignment="1">
      <alignment horizontal="center"/>
    </xf>
    <xf numFmtId="3" fontId="16" fillId="11" borderId="11" xfId="0" applyNumberFormat="1" applyFont="1" applyFill="1" applyBorder="1"/>
    <xf numFmtId="3" fontId="15" fillId="11" borderId="14" xfId="0" applyNumberFormat="1" applyFont="1" applyFill="1" applyBorder="1" applyAlignment="1" applyProtection="1">
      <alignment horizontal="right"/>
    </xf>
    <xf numFmtId="3" fontId="19" fillId="11" borderId="11" xfId="0" applyNumberFormat="1" applyFont="1" applyFill="1" applyBorder="1"/>
    <xf numFmtId="3" fontId="15" fillId="11" borderId="11" xfId="0" applyNumberFormat="1" applyFont="1" applyFill="1" applyBorder="1" applyAlignment="1" applyProtection="1">
      <alignment horizontal="right"/>
    </xf>
    <xf numFmtId="3" fontId="19" fillId="11" borderId="11" xfId="0" applyNumberFormat="1" applyFont="1" applyFill="1" applyBorder="1" applyAlignment="1" applyProtection="1">
      <alignment horizontal="right"/>
    </xf>
    <xf numFmtId="3" fontId="16" fillId="11" borderId="11" xfId="0" applyNumberFormat="1" applyFont="1" applyFill="1" applyBorder="1" applyAlignment="1" applyProtection="1">
      <alignment horizontal="right"/>
    </xf>
    <xf numFmtId="3" fontId="15" fillId="11" borderId="18" xfId="0" applyNumberFormat="1" applyFont="1" applyFill="1" applyBorder="1" applyAlignment="1" applyProtection="1">
      <alignment horizontal="right"/>
    </xf>
    <xf numFmtId="3" fontId="16" fillId="11" borderId="11" xfId="0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>
      <alignment horizontal="right"/>
    </xf>
    <xf numFmtId="3" fontId="15" fillId="11" borderId="6" xfId="0" applyNumberFormat="1" applyFont="1" applyFill="1" applyBorder="1"/>
    <xf numFmtId="3" fontId="16" fillId="11" borderId="2" xfId="0" applyNumberFormat="1" applyFont="1" applyFill="1" applyBorder="1"/>
    <xf numFmtId="3" fontId="16" fillId="11" borderId="14" xfId="0" applyNumberFormat="1" applyFont="1" applyFill="1" applyBorder="1"/>
    <xf numFmtId="3" fontId="16" fillId="11" borderId="1" xfId="0" applyNumberFormat="1" applyFont="1" applyFill="1" applyBorder="1"/>
    <xf numFmtId="3" fontId="16" fillId="11" borderId="6" xfId="0" applyNumberFormat="1" applyFont="1" applyFill="1" applyBorder="1"/>
    <xf numFmtId="0" fontId="0" fillId="0" borderId="0" xfId="0" applyFont="1" applyFill="1"/>
    <xf numFmtId="0" fontId="0" fillId="0" borderId="0" xfId="0" applyFill="1"/>
    <xf numFmtId="0" fontId="0" fillId="11" borderId="0" xfId="0" applyFill="1"/>
    <xf numFmtId="0" fontId="17" fillId="11" borderId="0" xfId="0" applyFont="1" applyFill="1"/>
    <xf numFmtId="3" fontId="27" fillId="11" borderId="1" xfId="0" applyNumberFormat="1" applyFont="1" applyFill="1" applyBorder="1" applyAlignment="1">
      <alignment horizontal="center"/>
    </xf>
    <xf numFmtId="3" fontId="27" fillId="11" borderId="2" xfId="0" applyNumberFormat="1" applyFont="1" applyFill="1" applyBorder="1" applyAlignment="1">
      <alignment horizontal="center"/>
    </xf>
    <xf numFmtId="3" fontId="27" fillId="11" borderId="4" xfId="0" applyNumberFormat="1" applyFont="1" applyFill="1" applyBorder="1" applyAlignment="1">
      <alignment horizontal="center"/>
    </xf>
    <xf numFmtId="3" fontId="15" fillId="10" borderId="36" xfId="0" applyNumberFormat="1" applyFont="1" applyFill="1" applyBorder="1" applyAlignment="1" applyProtection="1">
      <alignment horizontal="right"/>
    </xf>
    <xf numFmtId="3" fontId="16" fillId="10" borderId="3" xfId="0" applyNumberFormat="1" applyFont="1" applyFill="1" applyBorder="1"/>
    <xf numFmtId="3" fontId="15" fillId="10" borderId="7" xfId="0" applyNumberFormat="1" applyFont="1" applyFill="1" applyBorder="1" applyAlignment="1" applyProtection="1">
      <alignment horizontal="right"/>
    </xf>
    <xf numFmtId="3" fontId="16" fillId="5" borderId="4" xfId="0" applyNumberFormat="1" applyFont="1" applyFill="1" applyBorder="1"/>
    <xf numFmtId="3" fontId="18" fillId="5" borderId="37" xfId="0" applyNumberFormat="1" applyFont="1" applyFill="1" applyBorder="1" applyAlignment="1">
      <alignment horizontal="right"/>
    </xf>
    <xf numFmtId="3" fontId="18" fillId="5" borderId="38" xfId="0" applyNumberFormat="1" applyFont="1" applyFill="1" applyBorder="1"/>
    <xf numFmtId="3" fontId="17" fillId="5" borderId="39" xfId="0" applyNumberFormat="1" applyFont="1" applyFill="1" applyBorder="1"/>
    <xf numFmtId="3" fontId="18" fillId="5" borderId="40" xfId="0" applyNumberFormat="1" applyFont="1" applyFill="1" applyBorder="1"/>
    <xf numFmtId="3" fontId="30" fillId="10" borderId="1" xfId="0" applyNumberFormat="1" applyFont="1" applyFill="1" applyBorder="1" applyAlignment="1">
      <alignment horizontal="center"/>
    </xf>
    <xf numFmtId="3" fontId="30" fillId="10" borderId="2" xfId="0" applyNumberFormat="1" applyFont="1" applyFill="1" applyBorder="1" applyAlignment="1">
      <alignment horizontal="center"/>
    </xf>
    <xf numFmtId="0" fontId="14" fillId="0" borderId="0" xfId="0" applyFont="1" applyFill="1" applyBorder="1"/>
    <xf numFmtId="44" fontId="14" fillId="0" borderId="0" xfId="4" applyFont="1" applyFill="1" applyBorder="1" applyAlignment="1">
      <alignment horizontal="left"/>
    </xf>
    <xf numFmtId="0" fontId="33" fillId="12" borderId="10" xfId="0" applyFont="1" applyFill="1" applyBorder="1"/>
    <xf numFmtId="44" fontId="0" fillId="12" borderId="10" xfId="4" applyFont="1" applyFill="1" applyBorder="1"/>
    <xf numFmtId="44" fontId="13" fillId="12" borderId="0" xfId="4" applyFont="1" applyFill="1"/>
    <xf numFmtId="6" fontId="32" fillId="12" borderId="10" xfId="0" applyNumberFormat="1" applyFont="1" applyFill="1" applyBorder="1" applyAlignment="1">
      <alignment horizontal="right"/>
    </xf>
    <xf numFmtId="44" fontId="14" fillId="12" borderId="10" xfId="4" applyFont="1" applyFill="1" applyBorder="1"/>
    <xf numFmtId="6" fontId="32" fillId="12" borderId="0" xfId="0" applyNumberFormat="1" applyFont="1" applyFill="1" applyAlignment="1">
      <alignment horizontal="right"/>
    </xf>
    <xf numFmtId="44" fontId="13" fillId="12" borderId="0" xfId="4" applyFont="1" applyFill="1" applyBorder="1"/>
    <xf numFmtId="44" fontId="14" fillId="12" borderId="10" xfId="4" applyFont="1" applyFill="1" applyBorder="1" applyAlignment="1">
      <alignment horizontal="right"/>
    </xf>
    <xf numFmtId="0" fontId="32" fillId="12" borderId="0" xfId="0" applyFont="1" applyFill="1"/>
    <xf numFmtId="0" fontId="15" fillId="0" borderId="5" xfId="0" applyFont="1" applyBorder="1" applyAlignment="1" applyProtection="1">
      <alignment horizontal="left"/>
    </xf>
    <xf numFmtId="0" fontId="15" fillId="0" borderId="41" xfId="0" applyFont="1" applyBorder="1" applyAlignment="1" applyProtection="1">
      <alignment horizontal="left"/>
    </xf>
    <xf numFmtId="0" fontId="15" fillId="0" borderId="16" xfId="0" applyFont="1" applyBorder="1"/>
    <xf numFmtId="3" fontId="27" fillId="8" borderId="25" xfId="0" applyNumberFormat="1" applyFont="1" applyFill="1" applyBorder="1" applyAlignment="1">
      <alignment horizontal="center"/>
    </xf>
    <xf numFmtId="3" fontId="27" fillId="8" borderId="11" xfId="0" applyNumberFormat="1" applyFont="1" applyFill="1" applyBorder="1" applyAlignment="1">
      <alignment horizontal="center"/>
    </xf>
    <xf numFmtId="3" fontId="27" fillId="8" borderId="26" xfId="0" applyNumberFormat="1" applyFont="1" applyFill="1" applyBorder="1" applyAlignment="1">
      <alignment horizontal="center"/>
    </xf>
    <xf numFmtId="3" fontId="18" fillId="8" borderId="11" xfId="0" applyNumberFormat="1" applyFont="1" applyFill="1" applyBorder="1" applyAlignment="1">
      <alignment horizontal="right"/>
    </xf>
    <xf numFmtId="3" fontId="17" fillId="8" borderId="11" xfId="0" applyNumberFormat="1" applyFont="1" applyFill="1" applyBorder="1" applyAlignment="1">
      <alignment horizontal="right"/>
    </xf>
    <xf numFmtId="3" fontId="17" fillId="8" borderId="11" xfId="0" applyNumberFormat="1" applyFont="1" applyFill="1" applyBorder="1" applyAlignment="1" applyProtection="1">
      <alignment horizontal="right"/>
    </xf>
    <xf numFmtId="3" fontId="18" fillId="8" borderId="14" xfId="0" applyNumberFormat="1" applyFont="1" applyFill="1" applyBorder="1" applyAlignment="1" applyProtection="1">
      <alignment horizontal="right"/>
    </xf>
    <xf numFmtId="3" fontId="17" fillId="8" borderId="11" xfId="0" applyNumberFormat="1" applyFont="1" applyFill="1" applyBorder="1"/>
    <xf numFmtId="3" fontId="18" fillId="8" borderId="14" xfId="0" applyNumberFormat="1" applyFont="1" applyFill="1" applyBorder="1"/>
    <xf numFmtId="3" fontId="17" fillId="8" borderId="14" xfId="0" applyNumberFormat="1" applyFont="1" applyFill="1" applyBorder="1" applyAlignment="1">
      <alignment horizontal="right"/>
    </xf>
    <xf numFmtId="3" fontId="18" fillId="8" borderId="35" xfId="0" applyNumberFormat="1" applyFont="1" applyFill="1" applyBorder="1" applyAlignment="1">
      <alignment horizontal="right"/>
    </xf>
    <xf numFmtId="3" fontId="18" fillId="8" borderId="27" xfId="0" applyNumberFormat="1" applyFont="1" applyFill="1" applyBorder="1"/>
    <xf numFmtId="3" fontId="18" fillId="8" borderId="42" xfId="0" applyNumberFormat="1" applyFont="1" applyFill="1" applyBorder="1"/>
    <xf numFmtId="3" fontId="18" fillId="8" borderId="29" xfId="0" applyNumberFormat="1" applyFont="1" applyFill="1" applyBorder="1" applyAlignment="1" applyProtection="1">
      <alignment horizontal="right"/>
    </xf>
    <xf numFmtId="3" fontId="18" fillId="8" borderId="11" xfId="0" applyNumberFormat="1" applyFont="1" applyFill="1" applyBorder="1" applyAlignment="1" applyProtection="1">
      <alignment horizontal="right"/>
    </xf>
    <xf numFmtId="3" fontId="15" fillId="8" borderId="11" xfId="0" applyNumberFormat="1" applyFont="1" applyFill="1" applyBorder="1" applyAlignment="1">
      <alignment horizontal="center"/>
    </xf>
    <xf numFmtId="3" fontId="16" fillId="8" borderId="11" xfId="0" applyNumberFormat="1" applyFont="1" applyFill="1" applyBorder="1"/>
    <xf numFmtId="3" fontId="15" fillId="8" borderId="14" xfId="0" applyNumberFormat="1" applyFont="1" applyFill="1" applyBorder="1" applyAlignment="1" applyProtection="1">
      <alignment horizontal="right"/>
    </xf>
    <xf numFmtId="3" fontId="15" fillId="8" borderId="11" xfId="0" applyNumberFormat="1" applyFont="1" applyFill="1" applyBorder="1" applyAlignment="1" applyProtection="1">
      <alignment horizontal="right"/>
    </xf>
    <xf numFmtId="3" fontId="16" fillId="8" borderId="11" xfId="0" applyNumberFormat="1" applyFont="1" applyFill="1" applyBorder="1" applyAlignment="1" applyProtection="1">
      <alignment horizontal="right"/>
    </xf>
    <xf numFmtId="3" fontId="15" fillId="8" borderId="29" xfId="0" applyNumberFormat="1" applyFont="1" applyFill="1" applyBorder="1" applyAlignment="1" applyProtection="1">
      <alignment horizontal="right"/>
    </xf>
    <xf numFmtId="3" fontId="15" fillId="8" borderId="42" xfId="0" applyNumberFormat="1" applyFont="1" applyFill="1" applyBorder="1" applyAlignment="1" applyProtection="1">
      <alignment horizontal="right"/>
    </xf>
    <xf numFmtId="3" fontId="16" fillId="8" borderId="11" xfId="0" applyNumberFormat="1" applyFont="1" applyFill="1" applyBorder="1" applyAlignment="1" applyProtection="1">
      <alignment horizontal="left"/>
    </xf>
    <xf numFmtId="0" fontId="16" fillId="8" borderId="11" xfId="0" applyFont="1" applyFill="1" applyBorder="1"/>
    <xf numFmtId="0" fontId="15" fillId="8" borderId="14" xfId="0" applyFont="1" applyFill="1" applyBorder="1"/>
    <xf numFmtId="0" fontId="23" fillId="8" borderId="11" xfId="0" applyFont="1" applyFill="1" applyBorder="1"/>
    <xf numFmtId="0" fontId="17" fillId="8" borderId="11" xfId="0" applyFont="1" applyFill="1" applyBorder="1"/>
    <xf numFmtId="3" fontId="15" fillId="8" borderId="14" xfId="0" applyNumberFormat="1" applyFont="1" applyFill="1" applyBorder="1"/>
    <xf numFmtId="3" fontId="18" fillId="7" borderId="2" xfId="0" applyNumberFormat="1" applyFont="1" applyFill="1" applyBorder="1" applyAlignment="1">
      <alignment horizontal="right"/>
    </xf>
    <xf numFmtId="3" fontId="17" fillId="7" borderId="2" xfId="0" applyNumberFormat="1" applyFont="1" applyFill="1" applyBorder="1" applyAlignment="1">
      <alignment horizontal="right"/>
    </xf>
    <xf numFmtId="3" fontId="17" fillId="7" borderId="2" xfId="0" applyNumberFormat="1" applyFont="1" applyFill="1" applyBorder="1" applyAlignment="1" applyProtection="1">
      <alignment horizontal="right"/>
    </xf>
    <xf numFmtId="3" fontId="18" fillId="7" borderId="6" xfId="0" applyNumberFormat="1" applyFont="1" applyFill="1" applyBorder="1" applyAlignment="1" applyProtection="1">
      <alignment horizontal="right"/>
    </xf>
    <xf numFmtId="3" fontId="17" fillId="7" borderId="2" xfId="0" applyNumberFormat="1" applyFont="1" applyFill="1" applyBorder="1"/>
    <xf numFmtId="3" fontId="18" fillId="7" borderId="6" xfId="0" applyNumberFormat="1" applyFont="1" applyFill="1" applyBorder="1"/>
    <xf numFmtId="3" fontId="17" fillId="7" borderId="6" xfId="0" applyNumberFormat="1" applyFont="1" applyFill="1" applyBorder="1" applyAlignment="1">
      <alignment horizontal="right"/>
    </xf>
    <xf numFmtId="3" fontId="18" fillId="7" borderId="30" xfId="0" applyNumberFormat="1" applyFont="1" applyFill="1" applyBorder="1" applyAlignment="1">
      <alignment horizontal="right"/>
    </xf>
    <xf numFmtId="3" fontId="18" fillId="7" borderId="8" xfId="0" applyNumberFormat="1" applyFont="1" applyFill="1" applyBorder="1"/>
    <xf numFmtId="3" fontId="18" fillId="7" borderId="33" xfId="0" applyNumberFormat="1" applyFont="1" applyFill="1" applyBorder="1"/>
    <xf numFmtId="3" fontId="18" fillId="7" borderId="31" xfId="0" applyNumberFormat="1" applyFont="1" applyFill="1" applyBorder="1" applyAlignment="1" applyProtection="1">
      <alignment horizontal="right"/>
    </xf>
    <xf numFmtId="3" fontId="18" fillId="7" borderId="2" xfId="0" applyNumberFormat="1" applyFont="1" applyFill="1" applyBorder="1" applyAlignment="1" applyProtection="1">
      <alignment horizontal="right"/>
    </xf>
    <xf numFmtId="3" fontId="18" fillId="7" borderId="30" xfId="0" applyNumberFormat="1" applyFont="1" applyFill="1" applyBorder="1"/>
    <xf numFmtId="3" fontId="15" fillId="0" borderId="2" xfId="0" applyNumberFormat="1" applyFont="1" applyFill="1" applyBorder="1"/>
    <xf numFmtId="3" fontId="16" fillId="0" borderId="2" xfId="0" applyNumberFormat="1" applyFont="1" applyFill="1" applyBorder="1"/>
    <xf numFmtId="3" fontId="15" fillId="7" borderId="2" xfId="0" applyNumberFormat="1" applyFont="1" applyFill="1" applyBorder="1" applyAlignment="1">
      <alignment horizontal="center"/>
    </xf>
    <xf numFmtId="3" fontId="16" fillId="7" borderId="2" xfId="0" applyNumberFormat="1" applyFont="1" applyFill="1" applyBorder="1"/>
    <xf numFmtId="3" fontId="15" fillId="7" borderId="6" xfId="0" applyNumberFormat="1" applyFont="1" applyFill="1" applyBorder="1" applyAlignment="1" applyProtection="1">
      <alignment horizontal="right"/>
    </xf>
    <xf numFmtId="3" fontId="15" fillId="7" borderId="2" xfId="0" applyNumberFormat="1" applyFont="1" applyFill="1" applyBorder="1" applyAlignment="1" applyProtection="1">
      <alignment horizontal="right"/>
    </xf>
    <xf numFmtId="3" fontId="16" fillId="7" borderId="2" xfId="0" applyNumberFormat="1" applyFont="1" applyFill="1" applyBorder="1" applyAlignment="1" applyProtection="1">
      <alignment horizontal="right"/>
    </xf>
    <xf numFmtId="3" fontId="15" fillId="7" borderId="33" xfId="0" applyNumberFormat="1" applyFont="1" applyFill="1" applyBorder="1" applyAlignment="1" applyProtection="1">
      <alignment horizontal="right"/>
    </xf>
    <xf numFmtId="3" fontId="16" fillId="7" borderId="2" xfId="0" applyNumberFormat="1" applyFont="1" applyFill="1" applyBorder="1" applyAlignment="1" applyProtection="1">
      <alignment horizontal="left"/>
    </xf>
    <xf numFmtId="0" fontId="16" fillId="7" borderId="2" xfId="0" applyFont="1" applyFill="1" applyBorder="1"/>
    <xf numFmtId="0" fontId="15" fillId="7" borderId="6" xfId="0" applyFont="1" applyFill="1" applyBorder="1"/>
    <xf numFmtId="0" fontId="23" fillId="7" borderId="2" xfId="0" applyFont="1" applyFill="1" applyBorder="1"/>
    <xf numFmtId="0" fontId="17" fillId="7" borderId="2" xfId="0" applyFont="1" applyFill="1" applyBorder="1"/>
    <xf numFmtId="3" fontId="15" fillId="7" borderId="6" xfId="0" applyNumberFormat="1" applyFont="1" applyFill="1" applyBorder="1"/>
    <xf numFmtId="3" fontId="16" fillId="7" borderId="8" xfId="0" applyNumberFormat="1" applyFont="1" applyFill="1" applyBorder="1"/>
    <xf numFmtId="3" fontId="16" fillId="7" borderId="2" xfId="0" applyNumberFormat="1" applyFont="1" applyFill="1" applyBorder="1" applyAlignment="1"/>
    <xf numFmtId="37" fontId="16" fillId="9" borderId="2" xfId="5" applyNumberFormat="1" applyFont="1" applyFill="1" applyBorder="1"/>
    <xf numFmtId="37" fontId="16" fillId="9" borderId="8" xfId="5" applyNumberFormat="1" applyFont="1" applyFill="1" applyBorder="1"/>
    <xf numFmtId="37" fontId="16" fillId="7" borderId="2" xfId="5" applyNumberFormat="1" applyFont="1" applyFill="1" applyBorder="1"/>
    <xf numFmtId="37" fontId="16" fillId="7" borderId="8" xfId="5" applyNumberFormat="1" applyFont="1" applyFill="1" applyBorder="1"/>
    <xf numFmtId="37" fontId="16" fillId="7" borderId="6" xfId="5" applyNumberFormat="1" applyFont="1" applyFill="1" applyBorder="1"/>
    <xf numFmtId="37" fontId="16" fillId="7" borderId="2" xfId="5" applyNumberFormat="1" applyFont="1" applyFill="1" applyBorder="1" applyAlignment="1">
      <alignment horizontal="right"/>
    </xf>
    <xf numFmtId="0" fontId="16" fillId="7" borderId="2" xfId="5" applyFont="1" applyFill="1" applyBorder="1"/>
    <xf numFmtId="37" fontId="17" fillId="7" borderId="6" xfId="0" applyNumberFormat="1" applyFont="1" applyFill="1" applyBorder="1"/>
    <xf numFmtId="37" fontId="16" fillId="7" borderId="4" xfId="5" applyNumberFormat="1" applyFont="1" applyFill="1" applyBorder="1"/>
    <xf numFmtId="44" fontId="13" fillId="12" borderId="43" xfId="4" applyFont="1" applyFill="1" applyBorder="1"/>
    <xf numFmtId="44" fontId="13" fillId="12" borderId="44" xfId="4" applyFont="1" applyFill="1" applyBorder="1"/>
    <xf numFmtId="0" fontId="33" fillId="12" borderId="5" xfId="0" applyFont="1" applyFill="1" applyBorder="1" applyAlignment="1">
      <alignment horizontal="right"/>
    </xf>
    <xf numFmtId="44" fontId="14" fillId="12" borderId="6" xfId="4" applyFont="1" applyFill="1" applyBorder="1"/>
    <xf numFmtId="3" fontId="15" fillId="11" borderId="4" xfId="0" applyNumberFormat="1" applyFont="1" applyFill="1" applyBorder="1"/>
    <xf numFmtId="3" fontId="16" fillId="11" borderId="22" xfId="0" applyNumberFormat="1" applyFont="1" applyFill="1" applyBorder="1"/>
    <xf numFmtId="3" fontId="16" fillId="11" borderId="45" xfId="0" applyNumberFormat="1" applyFont="1" applyFill="1" applyBorder="1"/>
    <xf numFmtId="3" fontId="16" fillId="11" borderId="23" xfId="0" applyNumberFormat="1" applyFont="1" applyFill="1" applyBorder="1"/>
    <xf numFmtId="0" fontId="14" fillId="4" borderId="22" xfId="0" applyFont="1" applyFill="1" applyBorder="1" applyAlignment="1">
      <alignment horizontal="left"/>
    </xf>
    <xf numFmtId="44" fontId="13" fillId="4" borderId="22" xfId="4" applyFont="1" applyFill="1" applyBorder="1" applyAlignment="1">
      <alignment horizontal="left"/>
    </xf>
    <xf numFmtId="0" fontId="14" fillId="4" borderId="32" xfId="0" applyFont="1" applyFill="1" applyBorder="1"/>
    <xf numFmtId="44" fontId="14" fillId="4" borderId="7" xfId="4" applyFont="1" applyFill="1" applyBorder="1" applyAlignment="1">
      <alignment horizontal="left"/>
    </xf>
    <xf numFmtId="0" fontId="14" fillId="10" borderId="22" xfId="0" applyFont="1" applyFill="1" applyBorder="1" applyAlignment="1">
      <alignment horizontal="left"/>
    </xf>
    <xf numFmtId="44" fontId="13" fillId="10" borderId="22" xfId="4" applyFont="1" applyFill="1" applyBorder="1" applyAlignment="1">
      <alignment horizontal="left"/>
    </xf>
    <xf numFmtId="0" fontId="14" fillId="10" borderId="32" xfId="0" applyFont="1" applyFill="1" applyBorder="1"/>
    <xf numFmtId="44" fontId="14" fillId="10" borderId="7" xfId="4" applyFont="1" applyFill="1" applyBorder="1" applyAlignment="1">
      <alignment horizontal="left"/>
    </xf>
    <xf numFmtId="0" fontId="32" fillId="12" borderId="10" xfId="0" applyFont="1" applyFill="1" applyBorder="1" applyAlignment="1">
      <alignment horizontal="right"/>
    </xf>
  </cellXfs>
  <cellStyles count="6">
    <cellStyle name="Currency" xfId="4" builtinId="4"/>
    <cellStyle name="Normal" xfId="0" builtinId="0"/>
    <cellStyle name="Normal 2" xfId="1" xr:uid="{00000000-0005-0000-0000-000002000000}"/>
    <cellStyle name="Normal 2 2" xfId="3" xr:uid="{00000000-0005-0000-0000-000003000000}"/>
    <cellStyle name="Normal 3" xfId="2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5"/>
  <sheetViews>
    <sheetView tabSelected="1" zoomScale="125" zoomScaleNormal="125" workbookViewId="0">
      <pane xSplit="1" topLeftCell="B1" activePane="topRight" state="frozen"/>
      <selection activeCell="A52" sqref="A52"/>
      <selection pane="topRight" activeCell="G243" sqref="G243"/>
    </sheetView>
  </sheetViews>
  <sheetFormatPr defaultRowHeight="15" x14ac:dyDescent="0.25"/>
  <cols>
    <col min="1" max="1" width="37.5703125" style="32" customWidth="1"/>
    <col min="2" max="3" width="11.7109375" style="71" customWidth="1"/>
    <col min="4" max="4" width="4.28515625" style="71" customWidth="1"/>
    <col min="5" max="7" width="10.5703125" style="32" customWidth="1"/>
    <col min="8" max="8" width="10.5703125" style="254" hidden="1" customWidth="1"/>
  </cols>
  <sheetData>
    <row r="1" spans="1:8" x14ac:dyDescent="0.25">
      <c r="A1" s="30" t="s">
        <v>0</v>
      </c>
      <c r="B1" s="46"/>
      <c r="C1" s="46"/>
      <c r="D1" s="46"/>
      <c r="E1" s="31"/>
      <c r="F1" s="31"/>
      <c r="G1" s="31"/>
      <c r="H1" s="31"/>
    </row>
    <row r="2" spans="1:8" x14ac:dyDescent="0.25">
      <c r="A2" s="33" t="s">
        <v>194</v>
      </c>
      <c r="B2" s="46"/>
      <c r="C2" s="46"/>
      <c r="D2" s="46"/>
      <c r="E2" s="31"/>
      <c r="F2" s="31"/>
      <c r="G2" s="31"/>
      <c r="H2" s="31"/>
    </row>
    <row r="3" spans="1:8" ht="15.75" thickBot="1" x14ac:dyDescent="0.3">
      <c r="A3" s="92">
        <v>44501</v>
      </c>
      <c r="B3" s="46"/>
      <c r="C3" s="46"/>
      <c r="D3" s="46"/>
      <c r="E3" s="31"/>
      <c r="F3" s="31"/>
      <c r="G3" s="31"/>
      <c r="H3" s="31"/>
    </row>
    <row r="4" spans="1:8" x14ac:dyDescent="0.25">
      <c r="A4" s="34"/>
      <c r="B4" s="116" t="s">
        <v>227</v>
      </c>
      <c r="C4" s="282" t="s">
        <v>232</v>
      </c>
      <c r="D4" s="125"/>
      <c r="E4" s="138" t="s">
        <v>155</v>
      </c>
      <c r="F4" s="146" t="s">
        <v>281</v>
      </c>
      <c r="G4" s="266" t="s">
        <v>225</v>
      </c>
      <c r="H4" s="220" t="s">
        <v>280</v>
      </c>
    </row>
    <row r="5" spans="1:8" x14ac:dyDescent="0.25">
      <c r="A5" s="34"/>
      <c r="B5" s="118"/>
      <c r="C5" s="283"/>
      <c r="D5" s="125"/>
      <c r="E5" s="139" t="s">
        <v>1</v>
      </c>
      <c r="F5" s="147" t="s">
        <v>224</v>
      </c>
      <c r="G5" s="267" t="s">
        <v>226</v>
      </c>
      <c r="H5" s="221" t="s">
        <v>278</v>
      </c>
    </row>
    <row r="6" spans="1:8" ht="15.75" thickBot="1" x14ac:dyDescent="0.3">
      <c r="A6" s="34"/>
      <c r="B6" s="120"/>
      <c r="C6" s="284"/>
      <c r="D6" s="125"/>
      <c r="E6" s="140" t="s">
        <v>191</v>
      </c>
      <c r="F6" s="148" t="s">
        <v>191</v>
      </c>
      <c r="G6" s="219"/>
      <c r="H6" s="222"/>
    </row>
    <row r="7" spans="1:8" x14ac:dyDescent="0.25">
      <c r="A7" s="35" t="s">
        <v>2</v>
      </c>
      <c r="B7" s="310"/>
      <c r="C7" s="285"/>
      <c r="D7" s="126"/>
      <c r="E7" s="166"/>
      <c r="F7" s="157"/>
      <c r="G7" s="218"/>
      <c r="H7" s="223"/>
    </row>
    <row r="8" spans="1:8" x14ac:dyDescent="0.25">
      <c r="A8" s="36"/>
      <c r="B8" s="311"/>
      <c r="C8" s="286"/>
      <c r="D8" s="127"/>
      <c r="E8" s="167"/>
      <c r="F8" s="158"/>
      <c r="G8" s="217"/>
      <c r="H8" s="224"/>
    </row>
    <row r="9" spans="1:8" x14ac:dyDescent="0.25">
      <c r="A9" s="37" t="s">
        <v>195</v>
      </c>
      <c r="B9" s="312">
        <f t="shared" ref="B9" si="0">SUM(B99)</f>
        <v>653735</v>
      </c>
      <c r="C9" s="287">
        <f t="shared" ref="C9:E10" si="1">SUM(C99)</f>
        <v>294263</v>
      </c>
      <c r="D9" s="128"/>
      <c r="E9" s="168">
        <f t="shared" si="1"/>
        <v>400216</v>
      </c>
      <c r="F9" s="159">
        <f>SUM(F99)</f>
        <v>389980</v>
      </c>
      <c r="G9" s="214">
        <f>SUM(G99)</f>
        <v>601356</v>
      </c>
      <c r="H9" s="225">
        <f t="shared" ref="H9:H10" si="2">SUM(H99)</f>
        <v>621500</v>
      </c>
    </row>
    <row r="10" spans="1:8" ht="15.75" thickBot="1" x14ac:dyDescent="0.3">
      <c r="A10" s="37" t="s">
        <v>4</v>
      </c>
      <c r="B10" s="312">
        <f t="shared" ref="B10" si="3">SUM(B100)</f>
        <v>388492</v>
      </c>
      <c r="C10" s="287">
        <f t="shared" si="1"/>
        <v>165702</v>
      </c>
      <c r="D10" s="128"/>
      <c r="E10" s="168">
        <f t="shared" si="1"/>
        <v>247469</v>
      </c>
      <c r="F10" s="159">
        <f>SUM(F100)</f>
        <v>172385</v>
      </c>
      <c r="G10" s="214">
        <f>SUM(G100)</f>
        <v>368961</v>
      </c>
      <c r="H10" s="225">
        <f t="shared" si="2"/>
        <v>402500</v>
      </c>
    </row>
    <row r="11" spans="1:8" ht="15.75" thickBot="1" x14ac:dyDescent="0.3">
      <c r="A11" s="38" t="s">
        <v>5</v>
      </c>
      <c r="B11" s="313">
        <f t="shared" ref="B11" si="4">B9-B10</f>
        <v>265243</v>
      </c>
      <c r="C11" s="288">
        <f t="shared" ref="C11:E11" si="5">C9-C10</f>
        <v>128561</v>
      </c>
      <c r="D11" s="129"/>
      <c r="E11" s="169">
        <f t="shared" si="5"/>
        <v>152747</v>
      </c>
      <c r="F11" s="160">
        <f>F9-F10</f>
        <v>217595</v>
      </c>
      <c r="G11" s="216">
        <f>G9-G10</f>
        <v>232395</v>
      </c>
      <c r="H11" s="226">
        <f t="shared" ref="H11" si="6">H9-H10</f>
        <v>219000</v>
      </c>
    </row>
    <row r="12" spans="1:8" x14ac:dyDescent="0.25">
      <c r="A12" s="39"/>
      <c r="B12" s="314"/>
      <c r="C12" s="289"/>
      <c r="D12" s="130"/>
      <c r="E12" s="170"/>
      <c r="F12" s="161"/>
      <c r="G12" s="210"/>
      <c r="H12" s="227"/>
    </row>
    <row r="13" spans="1:8" x14ac:dyDescent="0.25">
      <c r="A13" s="40" t="s">
        <v>6</v>
      </c>
      <c r="B13" s="312">
        <f t="shared" ref="B13" si="7">SUM(B132)</f>
        <v>201635</v>
      </c>
      <c r="C13" s="287">
        <f t="shared" ref="C13:E13" si="8">SUM(C132)</f>
        <v>58518</v>
      </c>
      <c r="D13" s="128"/>
      <c r="E13" s="168">
        <f t="shared" si="8"/>
        <v>153719</v>
      </c>
      <c r="F13" s="159">
        <f>SUM(F132)</f>
        <v>148480</v>
      </c>
      <c r="G13" s="214">
        <f>SUM(G132)</f>
        <v>162956</v>
      </c>
      <c r="H13" s="225">
        <v>190000</v>
      </c>
    </row>
    <row r="14" spans="1:8" ht="15.75" thickBot="1" x14ac:dyDescent="0.3">
      <c r="A14" s="40" t="s">
        <v>7</v>
      </c>
      <c r="B14" s="312">
        <f>SUM(B133,B134)</f>
        <v>128018</v>
      </c>
      <c r="C14" s="287">
        <f>SUM(C133,C134)</f>
        <v>49154</v>
      </c>
      <c r="D14" s="128"/>
      <c r="E14" s="168">
        <f>SUM(E133,E134)</f>
        <v>100310</v>
      </c>
      <c r="F14" s="159">
        <f>SUM(F133,F134)</f>
        <v>76119</v>
      </c>
      <c r="G14" s="214">
        <f>SUM(G133,G134)</f>
        <v>99885</v>
      </c>
      <c r="H14" s="225">
        <v>123500</v>
      </c>
    </row>
    <row r="15" spans="1:8" ht="15.75" thickBot="1" x14ac:dyDescent="0.3">
      <c r="A15" s="38" t="s">
        <v>8</v>
      </c>
      <c r="B15" s="313">
        <f>SUM(B13-B14)</f>
        <v>73617</v>
      </c>
      <c r="C15" s="288">
        <f>SUM(C13-C14)</f>
        <v>9364</v>
      </c>
      <c r="D15" s="129"/>
      <c r="E15" s="169">
        <f>SUM(E13-E14)</f>
        <v>53409</v>
      </c>
      <c r="F15" s="160">
        <f>SUM(F13-F14)</f>
        <v>72361</v>
      </c>
      <c r="G15" s="216">
        <f>SUM(G13-G14)</f>
        <v>63071</v>
      </c>
      <c r="H15" s="226">
        <f>SUM(H13-H14)</f>
        <v>66500</v>
      </c>
    </row>
    <row r="16" spans="1:8" x14ac:dyDescent="0.25">
      <c r="A16" s="39"/>
      <c r="B16" s="314"/>
      <c r="C16" s="289"/>
      <c r="D16" s="130"/>
      <c r="E16" s="170"/>
      <c r="F16" s="161"/>
      <c r="G16" s="210"/>
      <c r="H16" s="227"/>
    </row>
    <row r="17" spans="1:8" x14ac:dyDescent="0.25">
      <c r="A17" s="40" t="s">
        <v>9</v>
      </c>
      <c r="B17" s="312">
        <f t="shared" ref="B17" si="9">SUM(B162)</f>
        <v>649337</v>
      </c>
      <c r="C17" s="287">
        <f t="shared" ref="C17:E18" si="10">SUM(C162)</f>
        <v>149497</v>
      </c>
      <c r="D17" s="128"/>
      <c r="E17" s="168">
        <f t="shared" si="10"/>
        <v>430000</v>
      </c>
      <c r="F17" s="159">
        <f t="shared" ref="F17:G18" si="11">SUM(F162)</f>
        <v>487533</v>
      </c>
      <c r="G17" s="214">
        <v>487533</v>
      </c>
      <c r="H17" s="225">
        <f t="shared" ref="H17:H18" si="12">SUM(H162)</f>
        <v>591950</v>
      </c>
    </row>
    <row r="18" spans="1:8" ht="15.75" thickBot="1" x14ac:dyDescent="0.3">
      <c r="A18" s="40" t="s">
        <v>10</v>
      </c>
      <c r="B18" s="312">
        <f t="shared" ref="B18" si="13">SUM(B163)</f>
        <v>350130</v>
      </c>
      <c r="C18" s="287">
        <f t="shared" si="10"/>
        <v>78734</v>
      </c>
      <c r="D18" s="128"/>
      <c r="E18" s="168">
        <f t="shared" si="10"/>
        <v>240172</v>
      </c>
      <c r="F18" s="159">
        <f t="shared" si="11"/>
        <v>247349</v>
      </c>
      <c r="G18" s="214">
        <f t="shared" si="11"/>
        <v>247349</v>
      </c>
      <c r="H18" s="225">
        <f t="shared" si="12"/>
        <v>381195</v>
      </c>
    </row>
    <row r="19" spans="1:8" ht="15.75" thickBot="1" x14ac:dyDescent="0.3">
      <c r="A19" s="38" t="s">
        <v>11</v>
      </c>
      <c r="B19" s="313">
        <f t="shared" ref="B19" si="14">B17-B18</f>
        <v>299207</v>
      </c>
      <c r="C19" s="288">
        <f t="shared" ref="C19:E19" si="15">C17-C18</f>
        <v>70763</v>
      </c>
      <c r="D19" s="129"/>
      <c r="E19" s="169">
        <f t="shared" si="15"/>
        <v>189828</v>
      </c>
      <c r="F19" s="160">
        <f>F17-F18</f>
        <v>240184</v>
      </c>
      <c r="G19" s="216">
        <f>G17-G18</f>
        <v>240184</v>
      </c>
      <c r="H19" s="226">
        <f t="shared" ref="H19" si="16">H17-H18</f>
        <v>210755</v>
      </c>
    </row>
    <row r="20" spans="1:8" x14ac:dyDescent="0.25">
      <c r="A20" s="39"/>
      <c r="B20" s="314"/>
      <c r="C20" s="289"/>
      <c r="D20" s="130"/>
      <c r="E20" s="170"/>
      <c r="F20" s="161"/>
      <c r="G20" s="210"/>
      <c r="H20" s="227"/>
    </row>
    <row r="21" spans="1:8" x14ac:dyDescent="0.25">
      <c r="A21" s="40" t="s">
        <v>12</v>
      </c>
      <c r="B21" s="312">
        <f t="shared" ref="B21" si="17">SUM(B205)</f>
        <v>388244</v>
      </c>
      <c r="C21" s="287">
        <f t="shared" ref="C21" si="18">SUM(C205)</f>
        <v>188318</v>
      </c>
      <c r="D21" s="128"/>
      <c r="E21" s="168">
        <f t="shared" ref="E21:F22" si="19">SUM(E205)</f>
        <v>281795</v>
      </c>
      <c r="F21" s="159">
        <f t="shared" si="19"/>
        <v>325206</v>
      </c>
      <c r="G21" s="214">
        <f t="shared" ref="G21:G22" si="20">SUM(G205)</f>
        <v>382461</v>
      </c>
      <c r="H21" s="225">
        <f t="shared" ref="H21:H22" si="21">SUM(H205)</f>
        <v>425600</v>
      </c>
    </row>
    <row r="22" spans="1:8" ht="15.75" thickBot="1" x14ac:dyDescent="0.3">
      <c r="A22" s="40" t="s">
        <v>13</v>
      </c>
      <c r="B22" s="312">
        <f t="shared" ref="B22" si="22">SUM(B206)</f>
        <v>265567</v>
      </c>
      <c r="C22" s="287">
        <f t="shared" ref="C22" si="23">SUM(C206)</f>
        <v>113223</v>
      </c>
      <c r="D22" s="128"/>
      <c r="E22" s="168">
        <f t="shared" si="19"/>
        <v>166398</v>
      </c>
      <c r="F22" s="159">
        <f t="shared" si="19"/>
        <v>198080</v>
      </c>
      <c r="G22" s="214">
        <f t="shared" si="20"/>
        <v>249680</v>
      </c>
      <c r="H22" s="225">
        <f t="shared" si="21"/>
        <v>274450</v>
      </c>
    </row>
    <row r="23" spans="1:8" ht="15.75" thickBot="1" x14ac:dyDescent="0.3">
      <c r="A23" s="38" t="s">
        <v>14</v>
      </c>
      <c r="B23" s="313">
        <f t="shared" ref="B23" si="24">B21-B22</f>
        <v>122677</v>
      </c>
      <c r="C23" s="288">
        <f t="shared" ref="C23:E23" si="25">C21-C22</f>
        <v>75095</v>
      </c>
      <c r="D23" s="129"/>
      <c r="E23" s="169">
        <f t="shared" si="25"/>
        <v>115397</v>
      </c>
      <c r="F23" s="160">
        <f>F21-F22</f>
        <v>127126</v>
      </c>
      <c r="G23" s="216">
        <f>G21-G22</f>
        <v>132781</v>
      </c>
      <c r="H23" s="226">
        <f t="shared" ref="H23" si="26">H21-H22</f>
        <v>151150</v>
      </c>
    </row>
    <row r="24" spans="1:8" x14ac:dyDescent="0.25">
      <c r="A24" s="38"/>
      <c r="B24" s="314"/>
      <c r="C24" s="289"/>
      <c r="D24" s="130"/>
      <c r="E24" s="170"/>
      <c r="F24" s="161"/>
      <c r="G24" s="210"/>
      <c r="H24" s="227"/>
    </row>
    <row r="25" spans="1:8" x14ac:dyDescent="0.25">
      <c r="A25" s="37" t="s">
        <v>15</v>
      </c>
      <c r="B25" s="314">
        <v>0</v>
      </c>
      <c r="C25" s="289">
        <v>0</v>
      </c>
      <c r="D25" s="130"/>
      <c r="E25" s="170">
        <v>0</v>
      </c>
      <c r="F25" s="161">
        <v>244</v>
      </c>
      <c r="G25" s="210">
        <v>244</v>
      </c>
      <c r="H25" s="227">
        <v>0</v>
      </c>
    </row>
    <row r="26" spans="1:8" ht="15.75" thickBot="1" x14ac:dyDescent="0.3">
      <c r="A26" s="36"/>
      <c r="B26" s="314"/>
      <c r="C26" s="289"/>
      <c r="D26" s="130"/>
      <c r="E26" s="170"/>
      <c r="F26" s="161"/>
      <c r="G26" s="210"/>
      <c r="H26" s="227"/>
    </row>
    <row r="27" spans="1:8" ht="15.75" thickBot="1" x14ac:dyDescent="0.3">
      <c r="A27" s="35" t="s">
        <v>16</v>
      </c>
      <c r="B27" s="315">
        <v>0</v>
      </c>
      <c r="C27" s="290">
        <v>0</v>
      </c>
      <c r="D27" s="131"/>
      <c r="E27" s="171">
        <v>0</v>
      </c>
      <c r="F27" s="162">
        <f>SUM(F25:F26)</f>
        <v>244</v>
      </c>
      <c r="G27" s="207">
        <v>0</v>
      </c>
      <c r="H27" s="228">
        <v>0</v>
      </c>
    </row>
    <row r="28" spans="1:8" x14ac:dyDescent="0.25">
      <c r="A28" s="38"/>
      <c r="B28" s="314"/>
      <c r="C28" s="289"/>
      <c r="D28" s="130"/>
      <c r="E28" s="170"/>
      <c r="F28" s="161"/>
      <c r="G28" s="210"/>
      <c r="H28" s="227"/>
    </row>
    <row r="29" spans="1:8" x14ac:dyDescent="0.25">
      <c r="A29" s="37" t="s">
        <v>17</v>
      </c>
      <c r="B29" s="314">
        <f t="shared" ref="B29" si="27">SUM(B225)</f>
        <v>20999</v>
      </c>
      <c r="C29" s="289">
        <f t="shared" ref="C29:E29" si="28">SUM(C225)</f>
        <v>858</v>
      </c>
      <c r="D29" s="130"/>
      <c r="E29" s="170">
        <f t="shared" si="28"/>
        <v>12160</v>
      </c>
      <c r="F29" s="161">
        <f>SUM(F225)</f>
        <v>2863</v>
      </c>
      <c r="G29" s="210">
        <f>SUM(G225)</f>
        <v>5000</v>
      </c>
      <c r="H29" s="227">
        <f t="shared" ref="H29" si="29">SUM(H225)</f>
        <v>14000</v>
      </c>
    </row>
    <row r="30" spans="1:8" ht="15.75" thickBot="1" x14ac:dyDescent="0.3">
      <c r="A30" s="36" t="s">
        <v>18</v>
      </c>
      <c r="B30" s="314">
        <f t="shared" ref="B30" si="30">SUM(B226,B227)</f>
        <v>2566</v>
      </c>
      <c r="C30" s="289">
        <f t="shared" ref="C30:E30" si="31">SUM(C226,C227)</f>
        <v>118</v>
      </c>
      <c r="D30" s="130"/>
      <c r="E30" s="170">
        <f t="shared" si="31"/>
        <v>1000</v>
      </c>
      <c r="F30" s="161">
        <f>SUM(F226,F227)</f>
        <v>105</v>
      </c>
      <c r="G30" s="210">
        <f>SUM(G226,G227)</f>
        <v>500</v>
      </c>
      <c r="H30" s="227">
        <f t="shared" ref="H30" si="32">SUM(H226,H227)</f>
        <v>1000</v>
      </c>
    </row>
    <row r="31" spans="1:8" ht="15.75" thickBot="1" x14ac:dyDescent="0.3">
      <c r="A31" s="35" t="s">
        <v>19</v>
      </c>
      <c r="B31" s="315">
        <f t="shared" ref="B31" si="33">B29-B30</f>
        <v>18433</v>
      </c>
      <c r="C31" s="290">
        <f t="shared" ref="C31:E31" si="34">C29-C30</f>
        <v>740</v>
      </c>
      <c r="D31" s="131"/>
      <c r="E31" s="171">
        <f t="shared" si="34"/>
        <v>11160</v>
      </c>
      <c r="F31" s="162">
        <f>F29-F30</f>
        <v>2758</v>
      </c>
      <c r="G31" s="207">
        <f>G29-G30</f>
        <v>4500</v>
      </c>
      <c r="H31" s="228">
        <f t="shared" ref="H31" si="35">H29-H30</f>
        <v>13000</v>
      </c>
    </row>
    <row r="32" spans="1:8" ht="15.75" thickBot="1" x14ac:dyDescent="0.3">
      <c r="A32" s="35"/>
      <c r="B32" s="314"/>
      <c r="C32" s="289"/>
      <c r="D32" s="130"/>
      <c r="E32" s="170"/>
      <c r="F32" s="161"/>
      <c r="G32" s="210"/>
      <c r="H32" s="227"/>
    </row>
    <row r="33" spans="1:8" ht="15.75" thickBot="1" x14ac:dyDescent="0.3">
      <c r="A33" s="36" t="s">
        <v>20</v>
      </c>
      <c r="B33" s="316">
        <f>SUM(B9+B13+B17+B21+B29)</f>
        <v>1913950</v>
      </c>
      <c r="C33" s="291">
        <f>SUM(C9+C13+C17+C21+C29)</f>
        <v>691454</v>
      </c>
      <c r="D33" s="127"/>
      <c r="E33" s="172">
        <f>SUM(E9+E13+E17+E21+E29)</f>
        <v>1277890</v>
      </c>
      <c r="F33" s="163">
        <f>SUM(F9+F13+F17+F21+F27+F29)</f>
        <v>1354306</v>
      </c>
      <c r="G33" s="215">
        <f>SUM(G9+G13+G17+G21+G29)</f>
        <v>1639306</v>
      </c>
      <c r="H33" s="229">
        <f>SUM(H9+H13+H17+H21+H29)</f>
        <v>1843050</v>
      </c>
    </row>
    <row r="34" spans="1:8" ht="15.75" thickBot="1" x14ac:dyDescent="0.3">
      <c r="A34" s="40" t="s">
        <v>21</v>
      </c>
      <c r="B34" s="312">
        <f>SUM(B10,B14,B18,B22,B30)</f>
        <v>1134773</v>
      </c>
      <c r="C34" s="287">
        <f>SUM(C10,C14,C18,C22,C30)</f>
        <v>406931</v>
      </c>
      <c r="D34" s="128"/>
      <c r="E34" s="168">
        <f>SUM(E10,E14,E18,E22,E30)</f>
        <v>755349</v>
      </c>
      <c r="F34" s="159">
        <f>SUM(F10,F14,F18,F22,F30)</f>
        <v>694038</v>
      </c>
      <c r="G34" s="214">
        <f>SUM(G10,G14,G18,G22,G30)</f>
        <v>966375</v>
      </c>
      <c r="H34" s="225">
        <f>SUM(H10,H14,H18,H22,H30)</f>
        <v>1182645</v>
      </c>
    </row>
    <row r="35" spans="1:8" s="2" customFormat="1" ht="15.75" thickBot="1" x14ac:dyDescent="0.3">
      <c r="A35" s="279" t="s">
        <v>22</v>
      </c>
      <c r="B35" s="317">
        <f t="shared" ref="B35" si="36">SUM(B33-B34)</f>
        <v>779177</v>
      </c>
      <c r="C35" s="292">
        <f t="shared" ref="C35:E35" si="37">SUM(C33-C34)</f>
        <v>284523</v>
      </c>
      <c r="D35" s="126"/>
      <c r="E35" s="173">
        <f t="shared" si="37"/>
        <v>522541</v>
      </c>
      <c r="F35" s="262">
        <f>SUM(F33-F34)</f>
        <v>660268</v>
      </c>
      <c r="G35" s="213">
        <f>SUM(G33-G34)</f>
        <v>672931</v>
      </c>
      <c r="H35" s="230">
        <f t="shared" ref="H35" si="38">SUM(H33-H34)</f>
        <v>660405</v>
      </c>
    </row>
    <row r="36" spans="1:8" x14ac:dyDescent="0.25">
      <c r="A36" s="280" t="s">
        <v>23</v>
      </c>
      <c r="B36" s="318">
        <f t="shared" ref="B36" si="39">B275</f>
        <v>-654680.05000000005</v>
      </c>
      <c r="C36" s="293">
        <f t="shared" ref="C36:E36" si="40">C275</f>
        <v>-475920</v>
      </c>
      <c r="D36" s="131"/>
      <c r="E36" s="174">
        <f t="shared" si="40"/>
        <v>-538577</v>
      </c>
      <c r="F36" s="263">
        <f>F275</f>
        <v>-439651</v>
      </c>
      <c r="G36" s="212">
        <f>G275</f>
        <v>-612568</v>
      </c>
      <c r="H36" s="231">
        <f t="shared" ref="H36" si="41">H275</f>
        <v>-654068</v>
      </c>
    </row>
    <row r="37" spans="1:8" hidden="1" x14ac:dyDescent="0.25">
      <c r="A37" s="40" t="s">
        <v>24</v>
      </c>
      <c r="B37" s="314">
        <v>0</v>
      </c>
      <c r="C37" s="289">
        <v>0</v>
      </c>
      <c r="D37" s="130"/>
      <c r="E37" s="170">
        <v>0</v>
      </c>
      <c r="F37" s="264">
        <v>0</v>
      </c>
      <c r="G37" s="210">
        <v>0</v>
      </c>
      <c r="H37" s="227">
        <v>0</v>
      </c>
    </row>
    <row r="38" spans="1:8" s="1" customFormat="1" x14ac:dyDescent="0.25">
      <c r="A38" s="281" t="s">
        <v>25</v>
      </c>
      <c r="B38" s="319">
        <f>SUM(B244)</f>
        <v>-55854.5</v>
      </c>
      <c r="C38" s="294">
        <f>SUM(C244)</f>
        <v>-23975</v>
      </c>
      <c r="D38" s="131"/>
      <c r="E38" s="175">
        <f>SUM(E244)</f>
        <v>-40300</v>
      </c>
      <c r="F38" s="265">
        <f>SUM(F244)</f>
        <v>-25085</v>
      </c>
      <c r="G38" s="211">
        <f>SUM(G244)</f>
        <v>-39500</v>
      </c>
      <c r="H38" s="232">
        <f>SUM(H244)</f>
        <v>-44350</v>
      </c>
    </row>
    <row r="39" spans="1:8" x14ac:dyDescent="0.25">
      <c r="A39" s="39" t="s">
        <v>247</v>
      </c>
      <c r="B39" s="314">
        <v>34284</v>
      </c>
      <c r="C39" s="289"/>
      <c r="D39" s="130"/>
      <c r="E39" s="170"/>
      <c r="F39" s="161"/>
      <c r="G39" s="210"/>
      <c r="H39" s="227"/>
    </row>
    <row r="40" spans="1:8" x14ac:dyDescent="0.25">
      <c r="A40" s="39" t="s">
        <v>249</v>
      </c>
      <c r="B40" s="314">
        <v>-2295</v>
      </c>
      <c r="C40" s="289"/>
      <c r="D40" s="130"/>
      <c r="E40" s="170"/>
      <c r="F40" s="161"/>
      <c r="G40" s="210"/>
      <c r="H40" s="227"/>
    </row>
    <row r="41" spans="1:8" ht="15.75" thickBot="1" x14ac:dyDescent="0.3">
      <c r="A41" s="32" t="s">
        <v>248</v>
      </c>
      <c r="B41" s="314">
        <v>-13000</v>
      </c>
      <c r="C41" s="289"/>
      <c r="D41" s="130"/>
      <c r="E41" s="170"/>
      <c r="F41" s="161"/>
      <c r="G41" s="210"/>
      <c r="H41" s="227"/>
    </row>
    <row r="42" spans="1:8" s="1" customFormat="1" ht="15.75" thickBot="1" x14ac:dyDescent="0.3">
      <c r="A42" s="281" t="s">
        <v>26</v>
      </c>
      <c r="B42" s="315">
        <f>SUM(B35:B41)</f>
        <v>87631.449999999953</v>
      </c>
      <c r="C42" s="290">
        <f>SUM(C35:C41)</f>
        <v>-215372</v>
      </c>
      <c r="D42" s="131"/>
      <c r="E42" s="171">
        <f>SUM(E35:E41)</f>
        <v>-56336</v>
      </c>
      <c r="F42" s="162">
        <f>SUM(F35:F41)</f>
        <v>195532</v>
      </c>
      <c r="G42" s="207">
        <f>SUM(G35:G41)</f>
        <v>20863</v>
      </c>
      <c r="H42" s="228">
        <f>SUM(H35:H41)</f>
        <v>-38013</v>
      </c>
    </row>
    <row r="43" spans="1:8" x14ac:dyDescent="0.25">
      <c r="A43" s="39" t="s">
        <v>250</v>
      </c>
      <c r="B43" s="314"/>
      <c r="C43" s="289"/>
      <c r="D43" s="130"/>
      <c r="E43" s="170"/>
      <c r="F43" s="161">
        <v>29451</v>
      </c>
      <c r="G43" s="210">
        <v>37900</v>
      </c>
      <c r="H43" s="227">
        <v>40000</v>
      </c>
    </row>
    <row r="44" spans="1:8" x14ac:dyDescent="0.25">
      <c r="A44" s="39" t="s">
        <v>251</v>
      </c>
      <c r="B44" s="314"/>
      <c r="C44" s="289"/>
      <c r="D44" s="130"/>
      <c r="E44" s="170"/>
      <c r="F44" s="161">
        <v>6495</v>
      </c>
      <c r="G44" s="210">
        <v>8325</v>
      </c>
      <c r="H44" s="227">
        <v>7500</v>
      </c>
    </row>
    <row r="45" spans="1:8" x14ac:dyDescent="0.25">
      <c r="A45" s="39" t="s">
        <v>287</v>
      </c>
      <c r="B45" s="314"/>
      <c r="C45" s="289">
        <v>124730</v>
      </c>
      <c r="D45" s="130"/>
      <c r="E45" s="170"/>
      <c r="F45" s="161">
        <v>68600</v>
      </c>
      <c r="G45" s="210">
        <v>68600</v>
      </c>
      <c r="H45" s="227">
        <v>0</v>
      </c>
    </row>
    <row r="46" spans="1:8" ht="15.75" thickBot="1" x14ac:dyDescent="0.3">
      <c r="A46" s="40" t="s">
        <v>27</v>
      </c>
      <c r="B46" s="320">
        <f>SUM(B42:B45)</f>
        <v>87631.449999999953</v>
      </c>
      <c r="C46" s="295">
        <f>SUM(C35+C36+C38+C37+C45+C41)</f>
        <v>-90642</v>
      </c>
      <c r="D46" s="129"/>
      <c r="E46" s="176">
        <f>SUM(E35+E36+E38+E37+E45+E41)</f>
        <v>-56336</v>
      </c>
      <c r="F46" s="164">
        <f>SUM(F35+F36+F38+F37+F45+F41+F43+F44)</f>
        <v>300078</v>
      </c>
      <c r="G46" s="209">
        <f>SUM(G42:G45)</f>
        <v>135688</v>
      </c>
      <c r="H46" s="233">
        <f>SUM(H42:H45)</f>
        <v>9487</v>
      </c>
    </row>
    <row r="47" spans="1:8" ht="18" customHeight="1" thickBot="1" x14ac:dyDescent="0.3">
      <c r="A47" s="40"/>
      <c r="B47" s="321"/>
      <c r="C47" s="296"/>
      <c r="D47" s="129"/>
      <c r="E47" s="177"/>
      <c r="F47" s="165"/>
      <c r="G47" s="208"/>
      <c r="H47" s="234"/>
    </row>
    <row r="48" spans="1:8" ht="23.45" customHeight="1" thickBot="1" x14ac:dyDescent="0.3">
      <c r="A48" s="42" t="s">
        <v>160</v>
      </c>
      <c r="B48" s="322">
        <f t="shared" ref="B48" si="42">SUM(B46:B47)</f>
        <v>87631.449999999953</v>
      </c>
      <c r="C48" s="290">
        <f t="shared" ref="C48:E48" si="43">SUM(C46:C47)</f>
        <v>-90642</v>
      </c>
      <c r="D48" s="131"/>
      <c r="E48" s="171">
        <f t="shared" si="43"/>
        <v>-56336</v>
      </c>
      <c r="F48" s="162">
        <f>SUM(F46:F47)</f>
        <v>300078</v>
      </c>
      <c r="G48" s="207">
        <f>SUM(G46:G47)</f>
        <v>135688</v>
      </c>
      <c r="H48" s="228">
        <f t="shared" ref="H48" si="44">SUM(H46:H47)</f>
        <v>9487</v>
      </c>
    </row>
    <row r="49" spans="1:8" x14ac:dyDescent="0.25">
      <c r="A49" s="43" t="s">
        <v>117</v>
      </c>
      <c r="B49" s="88">
        <v>27180</v>
      </c>
      <c r="C49" s="90">
        <v>18399</v>
      </c>
      <c r="D49" s="46"/>
      <c r="E49" s="88"/>
      <c r="F49" s="90"/>
      <c r="G49" s="88"/>
      <c r="H49" s="90"/>
    </row>
    <row r="50" spans="1:8" ht="15.75" thickBot="1" x14ac:dyDescent="0.3">
      <c r="A50" s="44" t="s">
        <v>161</v>
      </c>
      <c r="B50" s="89">
        <f>SUM(B48-B49)</f>
        <v>60451.449999999953</v>
      </c>
      <c r="C50" s="91">
        <f>SUM(C48-C49)</f>
        <v>-109041</v>
      </c>
      <c r="D50" s="45"/>
      <c r="E50" s="89"/>
      <c r="F50" s="91"/>
      <c r="G50" s="89"/>
      <c r="H50" s="91"/>
    </row>
    <row r="51" spans="1:8" x14ac:dyDescent="0.25">
      <c r="A51" s="44"/>
      <c r="B51" s="323"/>
      <c r="C51" s="45"/>
      <c r="D51" s="45"/>
      <c r="E51" s="45"/>
      <c r="F51" s="45"/>
      <c r="G51" s="45"/>
      <c r="H51" s="45"/>
    </row>
    <row r="52" spans="1:8" ht="15.75" thickBot="1" x14ac:dyDescent="0.3">
      <c r="A52" s="40"/>
      <c r="B52" s="324"/>
      <c r="C52" s="46"/>
      <c r="D52" s="46"/>
      <c r="E52" s="46"/>
      <c r="F52" s="46"/>
      <c r="G52" s="46"/>
      <c r="H52" s="46"/>
    </row>
    <row r="53" spans="1:8" x14ac:dyDescent="0.25">
      <c r="A53" s="34"/>
      <c r="B53" s="116" t="s">
        <v>227</v>
      </c>
      <c r="C53" s="282" t="s">
        <v>232</v>
      </c>
      <c r="D53" s="125"/>
      <c r="E53" s="138" t="s">
        <v>155</v>
      </c>
      <c r="F53" s="146" t="s">
        <v>281</v>
      </c>
      <c r="G53" s="266" t="s">
        <v>225</v>
      </c>
      <c r="H53" s="220" t="s">
        <v>278</v>
      </c>
    </row>
    <row r="54" spans="1:8" x14ac:dyDescent="0.25">
      <c r="A54" s="34"/>
      <c r="B54" s="118" t="s">
        <v>228</v>
      </c>
      <c r="C54" s="283" t="s">
        <v>233</v>
      </c>
      <c r="D54" s="125"/>
      <c r="E54" s="139" t="s">
        <v>1</v>
      </c>
      <c r="F54" s="147" t="s">
        <v>224</v>
      </c>
      <c r="G54" s="267" t="s">
        <v>226</v>
      </c>
      <c r="H54" s="221"/>
    </row>
    <row r="55" spans="1:8" ht="15.75" thickBot="1" x14ac:dyDescent="0.3">
      <c r="A55" s="34"/>
      <c r="B55" s="120"/>
      <c r="C55" s="284"/>
      <c r="D55" s="125"/>
      <c r="E55" s="140" t="s">
        <v>191</v>
      </c>
      <c r="F55" s="148" t="s">
        <v>191</v>
      </c>
      <c r="G55" s="219"/>
      <c r="H55" s="222"/>
    </row>
    <row r="56" spans="1:8" x14ac:dyDescent="0.25">
      <c r="A56" s="35" t="s">
        <v>28</v>
      </c>
      <c r="B56" s="325"/>
      <c r="C56" s="297"/>
      <c r="D56" s="122"/>
      <c r="E56" s="179"/>
      <c r="F56" s="57"/>
      <c r="G56" s="206"/>
      <c r="H56" s="236"/>
    </row>
    <row r="57" spans="1:8" x14ac:dyDescent="0.25">
      <c r="A57" s="34" t="s">
        <v>203</v>
      </c>
      <c r="B57" s="326"/>
      <c r="C57" s="298"/>
      <c r="D57" s="46"/>
      <c r="E57" s="48"/>
      <c r="F57" s="58"/>
      <c r="G57" s="194"/>
      <c r="H57" s="237"/>
    </row>
    <row r="58" spans="1:8" x14ac:dyDescent="0.25">
      <c r="A58" s="37" t="s">
        <v>3</v>
      </c>
      <c r="B58" s="326">
        <v>150982</v>
      </c>
      <c r="C58" s="298">
        <v>14264</v>
      </c>
      <c r="D58" s="46"/>
      <c r="E58" s="48">
        <v>70000</v>
      </c>
      <c r="F58" s="58">
        <v>95406</v>
      </c>
      <c r="G58" s="194">
        <v>95406</v>
      </c>
      <c r="H58" s="237">
        <v>150000</v>
      </c>
    </row>
    <row r="59" spans="1:8" x14ac:dyDescent="0.25">
      <c r="A59" s="37" t="s">
        <v>199</v>
      </c>
      <c r="B59" s="326">
        <v>57458</v>
      </c>
      <c r="C59" s="298">
        <v>10661</v>
      </c>
      <c r="D59" s="46"/>
      <c r="E59" s="48">
        <v>15000</v>
      </c>
      <c r="F59" s="58">
        <v>34425</v>
      </c>
      <c r="G59" s="194">
        <v>34425</v>
      </c>
      <c r="H59" s="237">
        <v>58000</v>
      </c>
    </row>
    <row r="60" spans="1:8" ht="15.75" thickBot="1" x14ac:dyDescent="0.3">
      <c r="A60" s="36" t="s">
        <v>198</v>
      </c>
      <c r="B60" s="326">
        <v>36090</v>
      </c>
      <c r="C60" s="298">
        <v>17236</v>
      </c>
      <c r="D60" s="46"/>
      <c r="E60" s="48">
        <v>20000</v>
      </c>
      <c r="F60" s="58">
        <v>32010</v>
      </c>
      <c r="G60" s="194">
        <v>32010</v>
      </c>
      <c r="H60" s="237">
        <v>38000</v>
      </c>
    </row>
    <row r="61" spans="1:8" ht="15.75" thickBot="1" x14ac:dyDescent="0.3">
      <c r="A61" s="35" t="s">
        <v>29</v>
      </c>
      <c r="B61" s="327">
        <v>57434</v>
      </c>
      <c r="C61" s="299">
        <f>SUM(C58-C59-C60)</f>
        <v>-13633</v>
      </c>
      <c r="D61" s="50"/>
      <c r="E61" s="141">
        <f>SUM(E58-E59-E60)</f>
        <v>35000</v>
      </c>
      <c r="F61" s="149">
        <f>SUM(F58-F59-F60)</f>
        <v>28971</v>
      </c>
      <c r="G61" s="197">
        <f>SUM(G58-G59-G60)</f>
        <v>28971</v>
      </c>
      <c r="H61" s="238">
        <f>SUM(H58-H59-H60)</f>
        <v>54000</v>
      </c>
    </row>
    <row r="62" spans="1:8" x14ac:dyDescent="0.25">
      <c r="A62" s="36"/>
      <c r="B62" s="326"/>
      <c r="C62" s="298"/>
      <c r="D62" s="46"/>
      <c r="E62" s="154"/>
      <c r="F62" s="60"/>
      <c r="G62" s="201"/>
      <c r="H62" s="239"/>
    </row>
    <row r="63" spans="1:8" x14ac:dyDescent="0.25">
      <c r="A63" s="34" t="s">
        <v>196</v>
      </c>
      <c r="B63" s="326"/>
      <c r="C63" s="298"/>
      <c r="D63" s="46"/>
      <c r="E63" s="154"/>
      <c r="F63" s="60"/>
      <c r="G63" s="201"/>
      <c r="H63" s="239"/>
    </row>
    <row r="64" spans="1:8" x14ac:dyDescent="0.25">
      <c r="A64" s="37" t="s">
        <v>30</v>
      </c>
      <c r="B64" s="326">
        <v>200180</v>
      </c>
      <c r="C64" s="298">
        <v>209178</v>
      </c>
      <c r="D64" s="46"/>
      <c r="E64" s="48">
        <v>138722</v>
      </c>
      <c r="F64" s="58">
        <v>223330</v>
      </c>
      <c r="G64" s="194">
        <v>226000</v>
      </c>
      <c r="H64" s="237">
        <v>215000</v>
      </c>
    </row>
    <row r="65" spans="1:8" x14ac:dyDescent="0.25">
      <c r="A65" s="37" t="s">
        <v>199</v>
      </c>
      <c r="B65" s="326">
        <v>86598</v>
      </c>
      <c r="C65" s="298">
        <v>43052</v>
      </c>
      <c r="D65" s="46"/>
      <c r="E65" s="48">
        <v>60010</v>
      </c>
      <c r="F65" s="58">
        <v>67624</v>
      </c>
      <c r="G65" s="194">
        <v>99236</v>
      </c>
      <c r="H65" s="237">
        <v>94000</v>
      </c>
    </row>
    <row r="66" spans="1:8" ht="15.75" thickBot="1" x14ac:dyDescent="0.3">
      <c r="A66" s="36" t="s">
        <v>198</v>
      </c>
      <c r="B66" s="326">
        <v>39002</v>
      </c>
      <c r="C66" s="298">
        <v>52060</v>
      </c>
      <c r="D66" s="46"/>
      <c r="E66" s="48">
        <v>33375</v>
      </c>
      <c r="F66" s="58">
        <v>4125</v>
      </c>
      <c r="G66" s="194">
        <v>45000</v>
      </c>
      <c r="H66" s="237">
        <v>42000</v>
      </c>
    </row>
    <row r="67" spans="1:8" ht="15.75" thickBot="1" x14ac:dyDescent="0.3">
      <c r="A67" s="35" t="s">
        <v>31</v>
      </c>
      <c r="B67" s="327">
        <v>74581</v>
      </c>
      <c r="C67" s="299">
        <f>SUM(C64-C65-C66)</f>
        <v>114066</v>
      </c>
      <c r="D67" s="50"/>
      <c r="E67" s="141">
        <f t="shared" ref="E67" si="45">E64-(E65+E66)</f>
        <v>45337</v>
      </c>
      <c r="F67" s="149">
        <f>F64-(F65+F66)</f>
        <v>151581</v>
      </c>
      <c r="G67" s="197">
        <f>SUM(G64-G65-G66)</f>
        <v>81764</v>
      </c>
      <c r="H67" s="238">
        <f>SUM(H64-H65-H66)</f>
        <v>79000</v>
      </c>
    </row>
    <row r="68" spans="1:8" x14ac:dyDescent="0.25">
      <c r="A68" s="36"/>
      <c r="B68" s="326"/>
      <c r="C68" s="298"/>
      <c r="D68" s="46"/>
      <c r="E68" s="154"/>
      <c r="F68" s="60"/>
      <c r="G68" s="201"/>
      <c r="H68" s="239"/>
    </row>
    <row r="69" spans="1:8" x14ac:dyDescent="0.25">
      <c r="A69" s="34" t="s">
        <v>197</v>
      </c>
      <c r="B69" s="326"/>
      <c r="C69" s="298"/>
      <c r="D69" s="46"/>
      <c r="E69" s="154"/>
      <c r="F69" s="60"/>
      <c r="G69" s="201"/>
      <c r="H69" s="239"/>
    </row>
    <row r="70" spans="1:8" x14ac:dyDescent="0.25">
      <c r="A70" s="37" t="s">
        <v>3</v>
      </c>
      <c r="B70" s="326">
        <v>151278</v>
      </c>
      <c r="C70" s="298">
        <v>65720</v>
      </c>
      <c r="D70" s="46"/>
      <c r="E70" s="48">
        <v>98720</v>
      </c>
      <c r="F70" s="58">
        <v>0</v>
      </c>
      <c r="G70" s="194">
        <v>160000</v>
      </c>
      <c r="H70" s="237">
        <v>150000</v>
      </c>
    </row>
    <row r="71" spans="1:8" x14ac:dyDescent="0.25">
      <c r="A71" s="37" t="s">
        <v>199</v>
      </c>
      <c r="B71" s="326">
        <v>69629</v>
      </c>
      <c r="C71" s="298">
        <v>21333</v>
      </c>
      <c r="D71" s="46"/>
      <c r="E71" s="48">
        <v>45762</v>
      </c>
      <c r="F71" s="58">
        <v>60</v>
      </c>
      <c r="G71" s="194">
        <v>70000</v>
      </c>
      <c r="H71" s="237">
        <v>65000</v>
      </c>
    </row>
    <row r="72" spans="1:8" ht="15.75" thickBot="1" x14ac:dyDescent="0.3">
      <c r="A72" s="36" t="s">
        <v>198</v>
      </c>
      <c r="B72" s="326">
        <v>28520</v>
      </c>
      <c r="C72" s="298">
        <v>17395</v>
      </c>
      <c r="D72" s="46"/>
      <c r="E72" s="48">
        <v>18542</v>
      </c>
      <c r="F72" s="58">
        <v>0</v>
      </c>
      <c r="G72" s="194">
        <v>30000</v>
      </c>
      <c r="H72" s="237">
        <v>39000</v>
      </c>
    </row>
    <row r="73" spans="1:8" ht="15.75" thickBot="1" x14ac:dyDescent="0.3">
      <c r="A73" s="35" t="s">
        <v>32</v>
      </c>
      <c r="B73" s="327">
        <v>53130</v>
      </c>
      <c r="C73" s="299">
        <f>SUM(C70-C71-C72)</f>
        <v>26992</v>
      </c>
      <c r="D73" s="50"/>
      <c r="E73" s="141">
        <f>E70-(E71+E72)</f>
        <v>34416</v>
      </c>
      <c r="F73" s="149">
        <f>F70-(F71+F72)</f>
        <v>-60</v>
      </c>
      <c r="G73" s="197">
        <f>G70-(G71+G72)</f>
        <v>60000</v>
      </c>
      <c r="H73" s="238">
        <f>H70-(H71+H72)</f>
        <v>46000</v>
      </c>
    </row>
    <row r="74" spans="1:8" x14ac:dyDescent="0.25">
      <c r="A74" s="35"/>
      <c r="B74" s="326"/>
      <c r="C74" s="298"/>
      <c r="D74" s="46"/>
      <c r="E74" s="154"/>
      <c r="F74" s="60"/>
      <c r="G74" s="201"/>
      <c r="H74" s="239"/>
    </row>
    <row r="75" spans="1:8" x14ac:dyDescent="0.25">
      <c r="A75" s="35"/>
      <c r="B75" s="326"/>
      <c r="C75" s="298"/>
      <c r="D75" s="46"/>
      <c r="E75" s="154"/>
      <c r="F75" s="60"/>
      <c r="G75" s="201"/>
      <c r="H75" s="239"/>
    </row>
    <row r="76" spans="1:8" x14ac:dyDescent="0.25">
      <c r="A76" s="37" t="s">
        <v>192</v>
      </c>
      <c r="B76" s="326">
        <v>35405</v>
      </c>
      <c r="C76" s="298">
        <v>5888</v>
      </c>
      <c r="D76" s="46"/>
      <c r="E76" s="48">
        <v>22270</v>
      </c>
      <c r="F76" s="58">
        <v>14755</v>
      </c>
      <c r="G76" s="194">
        <v>21850</v>
      </c>
      <c r="H76" s="237">
        <v>18000</v>
      </c>
    </row>
    <row r="77" spans="1:8" ht="15.75" thickBot="1" x14ac:dyDescent="0.3">
      <c r="A77" s="37" t="s">
        <v>202</v>
      </c>
      <c r="B77" s="326">
        <v>9722</v>
      </c>
      <c r="C77" s="298">
        <v>2079</v>
      </c>
      <c r="D77" s="46"/>
      <c r="E77" s="48">
        <v>10000</v>
      </c>
      <c r="F77" s="58">
        <v>5824</v>
      </c>
      <c r="G77" s="194">
        <v>8000</v>
      </c>
      <c r="H77" s="237">
        <v>10000</v>
      </c>
    </row>
    <row r="78" spans="1:8" ht="15.75" thickBot="1" x14ac:dyDescent="0.3">
      <c r="A78" s="35" t="s">
        <v>33</v>
      </c>
      <c r="B78" s="327">
        <v>25683</v>
      </c>
      <c r="C78" s="299">
        <f>SUM(C76-C77)</f>
        <v>3809</v>
      </c>
      <c r="D78" s="50"/>
      <c r="E78" s="141">
        <f t="shared" ref="E78" si="46">SUM(E76-E77)</f>
        <v>12270</v>
      </c>
      <c r="F78" s="149">
        <f>SUM(F76-F77)</f>
        <v>8931</v>
      </c>
      <c r="G78" s="197">
        <f>SUM(G76-G77)</f>
        <v>13850</v>
      </c>
      <c r="H78" s="238">
        <f>SUM(H76-H77)</f>
        <v>8000</v>
      </c>
    </row>
    <row r="79" spans="1:8" x14ac:dyDescent="0.25">
      <c r="A79" s="35"/>
      <c r="B79" s="328"/>
      <c r="C79" s="300"/>
      <c r="D79" s="50"/>
      <c r="E79" s="145"/>
      <c r="F79" s="61"/>
      <c r="G79" s="198"/>
      <c r="H79" s="240"/>
    </row>
    <row r="80" spans="1:8" x14ac:dyDescent="0.25">
      <c r="A80" s="36" t="s">
        <v>34</v>
      </c>
      <c r="B80" s="326">
        <v>9268</v>
      </c>
      <c r="C80" s="298">
        <v>5</v>
      </c>
      <c r="D80" s="46"/>
      <c r="E80" s="48">
        <v>8000</v>
      </c>
      <c r="F80" s="58">
        <v>5510</v>
      </c>
      <c r="G80" s="194">
        <v>6600</v>
      </c>
      <c r="H80" s="237">
        <v>6500</v>
      </c>
    </row>
    <row r="81" spans="1:8" ht="15.75" thickBot="1" x14ac:dyDescent="0.3">
      <c r="A81" s="36" t="s">
        <v>200</v>
      </c>
      <c r="B81" s="326">
        <v>3504</v>
      </c>
      <c r="C81" s="298">
        <v>567</v>
      </c>
      <c r="D81" s="46"/>
      <c r="E81" s="48">
        <v>4480</v>
      </c>
      <c r="F81" s="58">
        <v>3146</v>
      </c>
      <c r="G81" s="194">
        <v>4290</v>
      </c>
      <c r="H81" s="237">
        <v>4500</v>
      </c>
    </row>
    <row r="82" spans="1:8" ht="15.75" thickBot="1" x14ac:dyDescent="0.3">
      <c r="A82" s="34" t="s">
        <v>35</v>
      </c>
      <c r="B82" s="327">
        <v>5764</v>
      </c>
      <c r="C82" s="299">
        <f>SUM(C80-C81)</f>
        <v>-562</v>
      </c>
      <c r="D82" s="50"/>
      <c r="E82" s="141">
        <f t="shared" ref="E82" si="47">SUM(E80-E81)</f>
        <v>3520</v>
      </c>
      <c r="F82" s="149">
        <f>SUM(F80-F81)</f>
        <v>2364</v>
      </c>
      <c r="G82" s="197">
        <f>SUM(G80-G81)</f>
        <v>2310</v>
      </c>
      <c r="H82" s="238">
        <f t="shared" ref="H82" si="48">SUM(H80-H81)</f>
        <v>2000</v>
      </c>
    </row>
    <row r="83" spans="1:8" x14ac:dyDescent="0.25">
      <c r="A83" s="35"/>
      <c r="B83" s="328"/>
      <c r="C83" s="300"/>
      <c r="D83" s="50"/>
      <c r="E83" s="145"/>
      <c r="F83" s="61"/>
      <c r="G83" s="258"/>
      <c r="H83" s="240"/>
    </row>
    <row r="84" spans="1:8" x14ac:dyDescent="0.25">
      <c r="A84" s="36" t="s">
        <v>157</v>
      </c>
      <c r="B84" s="326">
        <v>19209</v>
      </c>
      <c r="C84" s="298">
        <v>378</v>
      </c>
      <c r="D84" s="46"/>
      <c r="E84" s="48">
        <v>6504</v>
      </c>
      <c r="F84" s="58">
        <v>7773</v>
      </c>
      <c r="G84" s="259">
        <v>9000</v>
      </c>
      <c r="H84" s="237">
        <v>12000</v>
      </c>
    </row>
    <row r="85" spans="1:8" ht="15.75" thickBot="1" x14ac:dyDescent="0.3">
      <c r="A85" s="36" t="s">
        <v>158</v>
      </c>
      <c r="B85" s="326">
        <v>16620</v>
      </c>
      <c r="C85" s="298">
        <v>1319</v>
      </c>
      <c r="D85" s="46"/>
      <c r="E85" s="48">
        <v>5300</v>
      </c>
      <c r="F85" s="58">
        <v>5378</v>
      </c>
      <c r="G85" s="259">
        <v>8000</v>
      </c>
      <c r="H85" s="237">
        <v>12000</v>
      </c>
    </row>
    <row r="86" spans="1:8" ht="15.75" thickBot="1" x14ac:dyDescent="0.3">
      <c r="A86" s="34" t="s">
        <v>36</v>
      </c>
      <c r="B86" s="327">
        <v>2589</v>
      </c>
      <c r="C86" s="299">
        <f>SUM(C84-C85)</f>
        <v>-941</v>
      </c>
      <c r="D86" s="50"/>
      <c r="E86" s="141">
        <f>SUM(E84-E85)</f>
        <v>1204</v>
      </c>
      <c r="F86" s="149">
        <f>SUM(F84-F85)</f>
        <v>2395</v>
      </c>
      <c r="G86" s="260">
        <f>SUM(G84-G85)</f>
        <v>1000</v>
      </c>
      <c r="H86" s="238">
        <f>SUM(H84-H85)</f>
        <v>0</v>
      </c>
    </row>
    <row r="87" spans="1:8" x14ac:dyDescent="0.25">
      <c r="A87" s="34"/>
      <c r="B87" s="329"/>
      <c r="C87" s="301"/>
      <c r="D87" s="70"/>
      <c r="E87" s="180"/>
      <c r="F87" s="62"/>
      <c r="G87" s="203"/>
      <c r="H87" s="241"/>
    </row>
    <row r="88" spans="1:8" hidden="1" x14ac:dyDescent="0.25">
      <c r="A88" s="34"/>
      <c r="B88" s="329"/>
      <c r="C88" s="301"/>
      <c r="D88" s="70"/>
      <c r="E88" s="180"/>
      <c r="F88" s="62"/>
      <c r="G88" s="203"/>
      <c r="H88" s="241"/>
    </row>
    <row r="89" spans="1:8" hidden="1" x14ac:dyDescent="0.25">
      <c r="A89" s="36" t="s">
        <v>231</v>
      </c>
      <c r="B89" s="326">
        <v>4355</v>
      </c>
      <c r="C89" s="298">
        <v>0</v>
      </c>
      <c r="D89" s="46"/>
      <c r="E89" s="48"/>
      <c r="F89" s="58"/>
      <c r="G89" s="194"/>
      <c r="H89" s="237"/>
    </row>
    <row r="90" spans="1:8" hidden="1" x14ac:dyDescent="0.25">
      <c r="A90" s="36" t="s">
        <v>229</v>
      </c>
      <c r="B90" s="326">
        <v>4170</v>
      </c>
      <c r="C90" s="298">
        <v>0</v>
      </c>
      <c r="D90" s="46"/>
      <c r="E90" s="48"/>
      <c r="F90" s="58"/>
      <c r="G90" s="194"/>
      <c r="H90" s="237"/>
    </row>
    <row r="91" spans="1:8" ht="15.75" hidden="1" thickBot="1" x14ac:dyDescent="0.3">
      <c r="A91" s="34" t="s">
        <v>230</v>
      </c>
      <c r="B91" s="327">
        <v>185</v>
      </c>
      <c r="C91" s="299">
        <v>0</v>
      </c>
      <c r="D91" s="50"/>
      <c r="E91" s="141"/>
      <c r="F91" s="149"/>
      <c r="G91" s="197"/>
      <c r="H91" s="238"/>
    </row>
    <row r="92" spans="1:8" hidden="1" x14ac:dyDescent="0.25">
      <c r="A92" s="34"/>
      <c r="B92" s="329"/>
      <c r="C92" s="301"/>
      <c r="D92" s="70"/>
      <c r="E92" s="180"/>
      <c r="F92" s="62"/>
      <c r="G92" s="203"/>
      <c r="H92" s="241"/>
    </row>
    <row r="93" spans="1:8" x14ac:dyDescent="0.25">
      <c r="A93" s="36"/>
      <c r="B93" s="326"/>
      <c r="C93" s="298"/>
      <c r="D93" s="46"/>
      <c r="E93" s="154"/>
      <c r="F93" s="60"/>
      <c r="G93" s="201"/>
      <c r="H93" s="239"/>
    </row>
    <row r="94" spans="1:8" x14ac:dyDescent="0.25">
      <c r="A94" s="36" t="s">
        <v>201</v>
      </c>
      <c r="B94" s="326">
        <v>83058</v>
      </c>
      <c r="C94" s="298">
        <v>-1170</v>
      </c>
      <c r="D94" s="46"/>
      <c r="E94" s="48">
        <v>56000</v>
      </c>
      <c r="F94" s="58">
        <v>43206</v>
      </c>
      <c r="G94" s="194">
        <v>82500</v>
      </c>
      <c r="H94" s="237">
        <v>70000</v>
      </c>
    </row>
    <row r="95" spans="1:8" ht="15.75" thickBot="1" x14ac:dyDescent="0.3">
      <c r="A95" s="36" t="s">
        <v>37</v>
      </c>
      <c r="B95" s="326">
        <v>37179</v>
      </c>
      <c r="C95" s="298">
        <v>0</v>
      </c>
      <c r="D95" s="46"/>
      <c r="E95" s="48">
        <v>35000</v>
      </c>
      <c r="F95" s="58">
        <v>19793</v>
      </c>
      <c r="G95" s="194">
        <v>38000</v>
      </c>
      <c r="H95" s="237">
        <v>40000</v>
      </c>
    </row>
    <row r="96" spans="1:8" ht="15.75" thickBot="1" x14ac:dyDescent="0.3">
      <c r="A96" s="34" t="s">
        <v>38</v>
      </c>
      <c r="B96" s="327">
        <v>45879</v>
      </c>
      <c r="C96" s="299">
        <f>SUM(C94:C95)</f>
        <v>-1170</v>
      </c>
      <c r="D96" s="50"/>
      <c r="E96" s="141">
        <f>SUM(E94-E95)</f>
        <v>21000</v>
      </c>
      <c r="F96" s="149">
        <f>SUM(F94-F95)</f>
        <v>23413</v>
      </c>
      <c r="G96" s="197">
        <f>SUM(G94-G95)</f>
        <v>44500</v>
      </c>
      <c r="H96" s="238">
        <f>SUM(H94-H95)</f>
        <v>30000</v>
      </c>
    </row>
    <row r="97" spans="1:8" x14ac:dyDescent="0.25">
      <c r="A97" s="34"/>
      <c r="B97" s="329"/>
      <c r="C97" s="301"/>
      <c r="D97" s="70"/>
      <c r="E97" s="180"/>
      <c r="F97" s="62"/>
      <c r="G97" s="203"/>
      <c r="H97" s="241"/>
    </row>
    <row r="98" spans="1:8" x14ac:dyDescent="0.25">
      <c r="A98" s="35" t="s">
        <v>39</v>
      </c>
      <c r="B98" s="326"/>
      <c r="C98" s="298"/>
      <c r="D98" s="46"/>
      <c r="E98" s="154"/>
      <c r="F98" s="60"/>
      <c r="G98" s="201"/>
      <c r="H98" s="239"/>
    </row>
    <row r="99" spans="1:8" x14ac:dyDescent="0.25">
      <c r="A99" s="37" t="s">
        <v>40</v>
      </c>
      <c r="B99" s="329">
        <f>SUM(B58, B64, B70, B76, B80, B84, B89, B94)</f>
        <v>653735</v>
      </c>
      <c r="C99" s="301">
        <f>SUM(C58, C64, C70, C76, C80, C84, C94, )</f>
        <v>294263</v>
      </c>
      <c r="D99" s="70"/>
      <c r="E99" s="155">
        <f t="shared" ref="E99" si="49">SUM(E58,E64,E70,E76,E94,E84,E89,E80)</f>
        <v>400216</v>
      </c>
      <c r="F99" s="151">
        <f>SUM(F58,F64,F70,F76,F94,F84,F89,F80)</f>
        <v>389980</v>
      </c>
      <c r="G99" s="200">
        <f>SUM(G58,G64,G70,G76,G94,G84,G89,G80)</f>
        <v>601356</v>
      </c>
      <c r="H99" s="242">
        <f t="shared" ref="H99" si="50">SUM(H58,H64,H70,H76,H94,H84,H89,H80)</f>
        <v>621500</v>
      </c>
    </row>
    <row r="100" spans="1:8" x14ac:dyDescent="0.25">
      <c r="A100" s="37" t="s">
        <v>41</v>
      </c>
      <c r="B100" s="329">
        <f>SUM(B59:B60, B65:B66, B71:B72, B77, B81, B85, B90, B95)</f>
        <v>388492</v>
      </c>
      <c r="C100" s="301">
        <f>SUM(C59:C60, C65:C66, C71:C72, C77, C81, C85, C90, C95, )</f>
        <v>165702</v>
      </c>
      <c r="D100" s="70"/>
      <c r="E100" s="155">
        <f>SUM(E59+E60+E65+E66+E71+E72+E77,E95,E85,E90,E81)</f>
        <v>247469</v>
      </c>
      <c r="F100" s="151">
        <f>SUM(F59+F60+F65+F66+F71+F72+F77,F95,F85,F90,F81)</f>
        <v>172385</v>
      </c>
      <c r="G100" s="200">
        <f>SUM(G59+G60+G65+G66+G71+G72+G77,G95,G85,G90,G81)</f>
        <v>368961</v>
      </c>
      <c r="H100" s="242">
        <f>SUM(H59+H60+H65+H66+H71+H72+H77,H95,H85,H90,H81)</f>
        <v>402500</v>
      </c>
    </row>
    <row r="101" spans="1:8" ht="15.75" thickBot="1" x14ac:dyDescent="0.3">
      <c r="A101" s="35" t="s">
        <v>42</v>
      </c>
      <c r="B101" s="330">
        <f>SUM(B99-B100)</f>
        <v>265243</v>
      </c>
      <c r="C101" s="302">
        <f>SUM(C99-C100)</f>
        <v>128561</v>
      </c>
      <c r="D101" s="50"/>
      <c r="E101" s="181">
        <f t="shared" ref="E101" si="51">E99-E100</f>
        <v>152747</v>
      </c>
      <c r="F101" s="178">
        <f>F99-F100</f>
        <v>217595</v>
      </c>
      <c r="G101" s="205">
        <f>G99-G100</f>
        <v>232395</v>
      </c>
      <c r="H101" s="243">
        <f t="shared" ref="H101" si="52">H99-H100</f>
        <v>219000</v>
      </c>
    </row>
    <row r="102" spans="1:8" ht="15.75" thickBot="1" x14ac:dyDescent="0.3">
      <c r="A102" s="44"/>
      <c r="B102" s="324"/>
      <c r="C102" s="46"/>
      <c r="D102" s="46"/>
      <c r="E102" s="46"/>
      <c r="F102" s="46"/>
      <c r="G102" s="46"/>
      <c r="H102" s="46"/>
    </row>
    <row r="103" spans="1:8" x14ac:dyDescent="0.25">
      <c r="A103" s="36"/>
      <c r="B103" s="116" t="s">
        <v>227</v>
      </c>
      <c r="C103" s="282" t="s">
        <v>232</v>
      </c>
      <c r="D103" s="125"/>
      <c r="E103" s="138" t="s">
        <v>155</v>
      </c>
      <c r="F103" s="146" t="s">
        <v>281</v>
      </c>
      <c r="G103" s="266" t="s">
        <v>225</v>
      </c>
      <c r="H103" s="255"/>
    </row>
    <row r="104" spans="1:8" x14ac:dyDescent="0.25">
      <c r="A104" s="36"/>
      <c r="B104" s="118" t="s">
        <v>228</v>
      </c>
      <c r="C104" s="283" t="s">
        <v>233</v>
      </c>
      <c r="D104" s="125"/>
      <c r="E104" s="139" t="s">
        <v>1</v>
      </c>
      <c r="F104" s="147" t="s">
        <v>224</v>
      </c>
      <c r="G104" s="267" t="s">
        <v>226</v>
      </c>
      <c r="H104" s="256" t="s">
        <v>278</v>
      </c>
    </row>
    <row r="105" spans="1:8" ht="15.75" thickBot="1" x14ac:dyDescent="0.3">
      <c r="A105" s="36"/>
      <c r="B105" s="120"/>
      <c r="C105" s="284"/>
      <c r="D105" s="125"/>
      <c r="E105" s="140" t="s">
        <v>191</v>
      </c>
      <c r="F105" s="148" t="s">
        <v>191</v>
      </c>
      <c r="G105" s="219"/>
      <c r="H105" s="257"/>
    </row>
    <row r="106" spans="1:8" x14ac:dyDescent="0.25">
      <c r="A106" s="35" t="s">
        <v>43</v>
      </c>
      <c r="B106" s="325"/>
      <c r="C106" s="297"/>
      <c r="D106" s="122"/>
      <c r="E106" s="48"/>
      <c r="F106" s="58"/>
      <c r="G106" s="194"/>
      <c r="H106" s="237"/>
    </row>
    <row r="107" spans="1:8" x14ac:dyDescent="0.25">
      <c r="A107" s="34" t="s">
        <v>204</v>
      </c>
      <c r="B107" s="326"/>
      <c r="C107" s="298"/>
      <c r="D107" s="46"/>
      <c r="E107" s="48"/>
      <c r="F107" s="58"/>
      <c r="G107" s="194"/>
      <c r="H107" s="237"/>
    </row>
    <row r="108" spans="1:8" x14ac:dyDescent="0.25">
      <c r="A108" s="37" t="s">
        <v>44</v>
      </c>
      <c r="B108" s="326">
        <v>68564</v>
      </c>
      <c r="C108" s="298">
        <v>14368</v>
      </c>
      <c r="D108" s="46"/>
      <c r="E108" s="48">
        <v>14500</v>
      </c>
      <c r="F108" s="58">
        <v>49951</v>
      </c>
      <c r="G108" s="194">
        <v>49951</v>
      </c>
      <c r="H108" s="237">
        <v>50000</v>
      </c>
    </row>
    <row r="109" spans="1:8" hidden="1" x14ac:dyDescent="0.25">
      <c r="A109" s="37" t="s">
        <v>45</v>
      </c>
      <c r="B109" s="326"/>
      <c r="C109" s="298"/>
      <c r="D109" s="46"/>
      <c r="E109" s="48"/>
      <c r="F109" s="58"/>
      <c r="G109" s="194"/>
      <c r="H109" s="237"/>
    </row>
    <row r="110" spans="1:8" ht="15.75" thickBot="1" x14ac:dyDescent="0.3">
      <c r="A110" s="37" t="s">
        <v>7</v>
      </c>
      <c r="B110" s="326">
        <v>39396</v>
      </c>
      <c r="C110" s="298">
        <v>20460</v>
      </c>
      <c r="D110" s="46"/>
      <c r="E110" s="48">
        <v>9250</v>
      </c>
      <c r="F110" s="58">
        <v>27842</v>
      </c>
      <c r="G110" s="194">
        <v>27842</v>
      </c>
      <c r="H110" s="237">
        <v>30000</v>
      </c>
    </row>
    <row r="111" spans="1:8" ht="15.75" thickBot="1" x14ac:dyDescent="0.3">
      <c r="A111" s="35" t="s">
        <v>46</v>
      </c>
      <c r="B111" s="330">
        <v>29168</v>
      </c>
      <c r="C111" s="303">
        <f>SUM(C108-C110)</f>
        <v>-6092</v>
      </c>
      <c r="D111" s="50"/>
      <c r="E111" s="182">
        <f t="shared" ref="E111" si="53">SUM(E108-E109-E110)</f>
        <v>5250</v>
      </c>
      <c r="F111" s="149">
        <f>SUM(F108-F109-F110)</f>
        <v>22109</v>
      </c>
      <c r="G111" s="197">
        <f>SUM(G108-G109-G110)</f>
        <v>22109</v>
      </c>
      <c r="H111" s="238">
        <f t="shared" ref="H111" si="54">SUM(H108-H109-H110)</f>
        <v>20000</v>
      </c>
    </row>
    <row r="112" spans="1:8" x14ac:dyDescent="0.25">
      <c r="A112" s="36"/>
      <c r="B112" s="326"/>
      <c r="C112" s="298"/>
      <c r="D112" s="46"/>
      <c r="E112" s="183"/>
      <c r="F112" s="66"/>
      <c r="G112" s="194"/>
      <c r="H112" s="237"/>
    </row>
    <row r="113" spans="1:8" x14ac:dyDescent="0.25">
      <c r="A113" s="34" t="s">
        <v>205</v>
      </c>
      <c r="B113" s="326"/>
      <c r="C113" s="298"/>
      <c r="D113" s="46"/>
      <c r="E113" s="48"/>
      <c r="F113" s="65"/>
      <c r="G113" s="194"/>
      <c r="H113" s="237"/>
    </row>
    <row r="114" spans="1:8" x14ac:dyDescent="0.25">
      <c r="A114" s="37" t="s">
        <v>47</v>
      </c>
      <c r="B114" s="326">
        <v>31809</v>
      </c>
      <c r="C114" s="298">
        <v>14398</v>
      </c>
      <c r="D114" s="46"/>
      <c r="E114" s="48">
        <v>34163</v>
      </c>
      <c r="F114" s="65">
        <v>48444</v>
      </c>
      <c r="G114" s="194">
        <v>48444</v>
      </c>
      <c r="H114" s="237">
        <v>45000</v>
      </c>
    </row>
    <row r="115" spans="1:8" hidden="1" x14ac:dyDescent="0.25">
      <c r="A115" s="37" t="s">
        <v>45</v>
      </c>
      <c r="B115" s="326"/>
      <c r="C115" s="298"/>
      <c r="D115" s="46"/>
      <c r="E115" s="48">
        <v>0</v>
      </c>
      <c r="F115" s="65">
        <v>0</v>
      </c>
      <c r="G115" s="194">
        <v>0</v>
      </c>
      <c r="H115" s="237"/>
    </row>
    <row r="116" spans="1:8" ht="15.75" thickBot="1" x14ac:dyDescent="0.3">
      <c r="A116" s="37" t="s">
        <v>7</v>
      </c>
      <c r="B116" s="326">
        <v>27736</v>
      </c>
      <c r="C116" s="298">
        <v>9520</v>
      </c>
      <c r="D116" s="46"/>
      <c r="E116" s="144">
        <v>20571</v>
      </c>
      <c r="F116" s="261">
        <v>32543</v>
      </c>
      <c r="G116" s="194">
        <v>32543</v>
      </c>
      <c r="H116" s="237">
        <v>27000</v>
      </c>
    </row>
    <row r="117" spans="1:8" ht="15.75" thickBot="1" x14ac:dyDescent="0.3">
      <c r="A117" s="35" t="s">
        <v>48</v>
      </c>
      <c r="B117" s="330">
        <v>4073</v>
      </c>
      <c r="C117" s="303">
        <f>SUM(C114-C116)</f>
        <v>4878</v>
      </c>
      <c r="D117" s="50"/>
      <c r="E117" s="184">
        <f>SUM(E114-E115-E116)</f>
        <v>13592</v>
      </c>
      <c r="F117" s="149">
        <f>SUM(F114-F115-F116)</f>
        <v>15901</v>
      </c>
      <c r="G117" s="197">
        <f>SUM(G114-G115-G116)</f>
        <v>15901</v>
      </c>
      <c r="H117" s="238">
        <f>SUM(H114-H115-H116)</f>
        <v>18000</v>
      </c>
    </row>
    <row r="118" spans="1:8" x14ac:dyDescent="0.25">
      <c r="A118" s="35"/>
      <c r="B118" s="331"/>
      <c r="C118" s="304"/>
      <c r="D118" s="132"/>
      <c r="E118" s="185"/>
      <c r="F118" s="64"/>
      <c r="G118" s="204"/>
      <c r="H118" s="244"/>
    </row>
    <row r="119" spans="1:8" x14ac:dyDescent="0.25">
      <c r="A119" s="34" t="s">
        <v>206</v>
      </c>
      <c r="B119" s="326"/>
      <c r="C119" s="298"/>
      <c r="D119" s="46"/>
      <c r="E119" s="154"/>
      <c r="F119" s="60"/>
      <c r="G119" s="201"/>
      <c r="H119" s="239"/>
    </row>
    <row r="120" spans="1:8" x14ac:dyDescent="0.25">
      <c r="A120" s="37" t="s">
        <v>47</v>
      </c>
      <c r="B120" s="326">
        <v>57547</v>
      </c>
      <c r="C120" s="298">
        <v>12666</v>
      </c>
      <c r="D120" s="46"/>
      <c r="E120" s="48">
        <v>51630</v>
      </c>
      <c r="F120" s="58">
        <v>34561</v>
      </c>
      <c r="G120" s="194">
        <v>34561</v>
      </c>
      <c r="H120" s="237">
        <v>45000</v>
      </c>
    </row>
    <row r="121" spans="1:8" hidden="1" x14ac:dyDescent="0.25">
      <c r="A121" s="37" t="s">
        <v>45</v>
      </c>
      <c r="B121" s="326"/>
      <c r="C121" s="298"/>
      <c r="D121" s="46"/>
      <c r="E121" s="48">
        <v>0</v>
      </c>
      <c r="F121" s="58">
        <v>0</v>
      </c>
      <c r="G121" s="194">
        <v>0</v>
      </c>
      <c r="H121" s="237">
        <v>0</v>
      </c>
    </row>
    <row r="122" spans="1:8" ht="15.75" thickBot="1" x14ac:dyDescent="0.3">
      <c r="A122" s="37" t="s">
        <v>7</v>
      </c>
      <c r="B122" s="326">
        <v>29670</v>
      </c>
      <c r="C122" s="298">
        <v>9324</v>
      </c>
      <c r="D122" s="46"/>
      <c r="E122" s="48">
        <v>34006</v>
      </c>
      <c r="F122" s="58">
        <v>13905</v>
      </c>
      <c r="G122" s="194">
        <v>20000</v>
      </c>
      <c r="H122" s="237">
        <v>27000</v>
      </c>
    </row>
    <row r="123" spans="1:8" ht="15.75" thickBot="1" x14ac:dyDescent="0.3">
      <c r="A123" s="35" t="s">
        <v>49</v>
      </c>
      <c r="B123" s="327">
        <v>27877</v>
      </c>
      <c r="C123" s="299">
        <f>SUM(C120-C122)</f>
        <v>3342</v>
      </c>
      <c r="D123" s="50"/>
      <c r="E123" s="141">
        <f>SUM(E120-E121-E122)</f>
        <v>17624</v>
      </c>
      <c r="F123" s="149">
        <f>SUM(F120-F121-F122)</f>
        <v>20656</v>
      </c>
      <c r="G123" s="197">
        <f>SUM(G120-G121-G122)</f>
        <v>14561</v>
      </c>
      <c r="H123" s="238">
        <f>SUM(H120-H121-H122)</f>
        <v>18000</v>
      </c>
    </row>
    <row r="124" spans="1:8" x14ac:dyDescent="0.25">
      <c r="A124" s="35"/>
      <c r="B124" s="331"/>
      <c r="C124" s="304"/>
      <c r="D124" s="132"/>
      <c r="E124" s="185"/>
      <c r="F124" s="64"/>
      <c r="G124" s="204"/>
      <c r="H124" s="244"/>
    </row>
    <row r="125" spans="1:8" x14ac:dyDescent="0.25">
      <c r="A125" s="34" t="s">
        <v>50</v>
      </c>
      <c r="B125" s="326"/>
      <c r="C125" s="298"/>
      <c r="D125" s="46"/>
      <c r="E125" s="154"/>
      <c r="F125" s="60"/>
      <c r="G125" s="201"/>
      <c r="H125" s="239"/>
    </row>
    <row r="126" spans="1:8" x14ac:dyDescent="0.25">
      <c r="A126" s="37" t="s">
        <v>47</v>
      </c>
      <c r="B126" s="332">
        <v>43715</v>
      </c>
      <c r="C126" s="305">
        <v>17086</v>
      </c>
      <c r="D126" s="133"/>
      <c r="E126" s="48">
        <v>53426</v>
      </c>
      <c r="F126" s="58">
        <v>15524</v>
      </c>
      <c r="G126" s="194">
        <v>30000</v>
      </c>
      <c r="H126" s="237">
        <v>45000</v>
      </c>
    </row>
    <row r="127" spans="1:8" hidden="1" x14ac:dyDescent="0.25">
      <c r="A127" s="37" t="s">
        <v>45</v>
      </c>
      <c r="B127" s="332"/>
      <c r="C127" s="305"/>
      <c r="D127" s="133"/>
      <c r="E127" s="48">
        <v>0</v>
      </c>
      <c r="F127" s="58">
        <v>0</v>
      </c>
      <c r="G127" s="194"/>
      <c r="H127" s="237"/>
    </row>
    <row r="128" spans="1:8" ht="15.75" thickBot="1" x14ac:dyDescent="0.3">
      <c r="A128" s="37" t="s">
        <v>7</v>
      </c>
      <c r="B128" s="332">
        <v>31216</v>
      </c>
      <c r="C128" s="305">
        <v>9850</v>
      </c>
      <c r="D128" s="133"/>
      <c r="E128" s="48">
        <v>36483</v>
      </c>
      <c r="F128" s="58">
        <v>1829</v>
      </c>
      <c r="G128" s="194">
        <v>19500</v>
      </c>
      <c r="H128" s="237">
        <v>27000</v>
      </c>
    </row>
    <row r="129" spans="1:8" ht="15.75" thickBot="1" x14ac:dyDescent="0.3">
      <c r="A129" s="35" t="s">
        <v>51</v>
      </c>
      <c r="B129" s="333">
        <v>12499</v>
      </c>
      <c r="C129" s="306">
        <f>SUM(C126-C128)</f>
        <v>7236</v>
      </c>
      <c r="D129" s="54"/>
      <c r="E129" s="141">
        <f>SUM(E126-E127-E128)</f>
        <v>16943</v>
      </c>
      <c r="F129" s="149">
        <f>SUM(F126-F127-F128)</f>
        <v>13695</v>
      </c>
      <c r="G129" s="197">
        <f>SUM(G126-G127-G128)</f>
        <v>10500</v>
      </c>
      <c r="H129" s="238">
        <f>SUM(H126-H127-H128)</f>
        <v>18000</v>
      </c>
    </row>
    <row r="130" spans="1:8" x14ac:dyDescent="0.25">
      <c r="A130" s="35"/>
      <c r="B130" s="334"/>
      <c r="C130" s="307"/>
      <c r="D130" s="134"/>
      <c r="E130" s="180"/>
      <c r="F130" s="62"/>
      <c r="G130" s="203"/>
      <c r="H130" s="241"/>
    </row>
    <row r="131" spans="1:8" x14ac:dyDescent="0.25">
      <c r="A131" s="35" t="s">
        <v>52</v>
      </c>
      <c r="B131" s="334"/>
      <c r="C131" s="307"/>
      <c r="D131" s="134"/>
      <c r="E131" s="154"/>
      <c r="F131" s="60"/>
      <c r="G131" s="201"/>
      <c r="H131" s="239"/>
    </row>
    <row r="132" spans="1:8" x14ac:dyDescent="0.25">
      <c r="A132" s="37" t="s">
        <v>40</v>
      </c>
      <c r="B132" s="326">
        <f>SUM(B108, B114, B120, B126)</f>
        <v>201635</v>
      </c>
      <c r="C132" s="298">
        <f>SUM(C108, C114, C120, C126)</f>
        <v>58518</v>
      </c>
      <c r="D132" s="46"/>
      <c r="E132" s="155">
        <f t="shared" ref="E132:G134" si="55">SUM(E108,E114,E120,E126)</f>
        <v>153719</v>
      </c>
      <c r="F132" s="151">
        <f t="shared" si="55"/>
        <v>148480</v>
      </c>
      <c r="G132" s="200">
        <f t="shared" si="55"/>
        <v>162956</v>
      </c>
      <c r="H132" s="242">
        <f>SUM(H108,H114,H120,H126)</f>
        <v>185000</v>
      </c>
    </row>
    <row r="133" spans="1:8" x14ac:dyDescent="0.25">
      <c r="A133" s="37" t="s">
        <v>53</v>
      </c>
      <c r="B133" s="335"/>
      <c r="C133" s="308"/>
      <c r="E133" s="155">
        <f t="shared" si="55"/>
        <v>0</v>
      </c>
      <c r="F133" s="151">
        <f t="shared" si="55"/>
        <v>0</v>
      </c>
      <c r="G133" s="200">
        <f t="shared" si="55"/>
        <v>0</v>
      </c>
      <c r="H133" s="242">
        <f>SUM(H109,H115,H121,H127)</f>
        <v>0</v>
      </c>
    </row>
    <row r="134" spans="1:8" ht="15.75" thickBot="1" x14ac:dyDescent="0.3">
      <c r="A134" s="37" t="s">
        <v>41</v>
      </c>
      <c r="B134" s="326">
        <f>SUM(B110, B116, B122, B128)</f>
        <v>128018</v>
      </c>
      <c r="C134" s="298">
        <f>SUM(C110, C116, C122, C128,)</f>
        <v>49154</v>
      </c>
      <c r="D134" s="46"/>
      <c r="E134" s="155">
        <f t="shared" si="55"/>
        <v>100310</v>
      </c>
      <c r="F134" s="151">
        <f t="shared" si="55"/>
        <v>76119</v>
      </c>
      <c r="G134" s="200">
        <f t="shared" si="55"/>
        <v>99885</v>
      </c>
      <c r="H134" s="242">
        <f>SUM(H110,H116,H122,H128)</f>
        <v>111000</v>
      </c>
    </row>
    <row r="135" spans="1:8" ht="15.75" thickBot="1" x14ac:dyDescent="0.3">
      <c r="A135" s="35" t="s">
        <v>42</v>
      </c>
      <c r="B135" s="336">
        <f>SUM(B132-B134)</f>
        <v>73617</v>
      </c>
      <c r="C135" s="309">
        <f>SUM(C132-C134)</f>
        <v>9364</v>
      </c>
      <c r="D135" s="45"/>
      <c r="E135" s="141">
        <f>SUM(E132-E133-E134)</f>
        <v>53409</v>
      </c>
      <c r="F135" s="149">
        <f>SUM(F132-F133-F134)</f>
        <v>72361</v>
      </c>
      <c r="G135" s="197">
        <f>SUM(G132-G133-G134)</f>
        <v>63071</v>
      </c>
      <c r="H135" s="238">
        <f>SUM(H132-H133-H134)</f>
        <v>74000</v>
      </c>
    </row>
    <row r="136" spans="1:8" ht="15.75" thickBot="1" x14ac:dyDescent="0.3">
      <c r="A136" s="38"/>
      <c r="B136" s="70"/>
      <c r="C136" s="70"/>
      <c r="D136" s="70"/>
      <c r="E136" s="69"/>
      <c r="F136" s="69"/>
      <c r="G136" s="202"/>
      <c r="H136" s="245"/>
    </row>
    <row r="137" spans="1:8" x14ac:dyDescent="0.25">
      <c r="A137" s="36"/>
      <c r="B137" s="116" t="s">
        <v>227</v>
      </c>
      <c r="C137" s="117" t="s">
        <v>232</v>
      </c>
      <c r="D137" s="125"/>
      <c r="E137" s="138" t="s">
        <v>155</v>
      </c>
      <c r="F137" s="146" t="s">
        <v>281</v>
      </c>
      <c r="G137" s="266" t="s">
        <v>225</v>
      </c>
      <c r="H137" s="255"/>
    </row>
    <row r="138" spans="1:8" x14ac:dyDescent="0.25">
      <c r="A138" s="36"/>
      <c r="B138" s="118" t="s">
        <v>228</v>
      </c>
      <c r="C138" s="119" t="s">
        <v>233</v>
      </c>
      <c r="D138" s="125"/>
      <c r="E138" s="139" t="s">
        <v>1</v>
      </c>
      <c r="F138" s="147" t="s">
        <v>224</v>
      </c>
      <c r="G138" s="267" t="s">
        <v>226</v>
      </c>
      <c r="H138" s="256" t="s">
        <v>278</v>
      </c>
    </row>
    <row r="139" spans="1:8" ht="15.75" thickBot="1" x14ac:dyDescent="0.3">
      <c r="A139" s="36"/>
      <c r="B139" s="120"/>
      <c r="C139" s="121"/>
      <c r="D139" s="125"/>
      <c r="E139" s="140" t="s">
        <v>191</v>
      </c>
      <c r="F139" s="148" t="s">
        <v>191</v>
      </c>
      <c r="G139" s="219"/>
      <c r="H139" s="257"/>
    </row>
    <row r="140" spans="1:8" x14ac:dyDescent="0.25">
      <c r="A140" s="35" t="s">
        <v>54</v>
      </c>
      <c r="B140" s="325"/>
      <c r="C140" s="73"/>
      <c r="D140" s="122"/>
      <c r="E140" s="48"/>
      <c r="F140" s="58"/>
      <c r="G140" s="195"/>
      <c r="H140" s="237"/>
    </row>
    <row r="141" spans="1:8" x14ac:dyDescent="0.25">
      <c r="A141" s="36" t="s">
        <v>55</v>
      </c>
      <c r="B141" s="326">
        <v>28831</v>
      </c>
      <c r="C141" s="74">
        <v>4840</v>
      </c>
      <c r="D141" s="46"/>
      <c r="E141" s="48">
        <v>18000</v>
      </c>
      <c r="F141" s="58">
        <v>21000</v>
      </c>
      <c r="G141" s="194">
        <v>21000</v>
      </c>
      <c r="H141" s="237">
        <v>21000</v>
      </c>
    </row>
    <row r="142" spans="1:8" ht="15.75" thickBot="1" x14ac:dyDescent="0.3">
      <c r="A142" s="36" t="s">
        <v>56</v>
      </c>
      <c r="B142" s="326">
        <v>15336</v>
      </c>
      <c r="C142" s="74">
        <v>32</v>
      </c>
      <c r="D142" s="46"/>
      <c r="E142" s="48">
        <v>13400</v>
      </c>
      <c r="F142" s="58">
        <v>1275</v>
      </c>
      <c r="G142" s="194">
        <v>1275</v>
      </c>
      <c r="H142" s="237">
        <v>2000</v>
      </c>
    </row>
    <row r="143" spans="1:8" ht="15.75" thickBot="1" x14ac:dyDescent="0.3">
      <c r="A143" s="34" t="s">
        <v>57</v>
      </c>
      <c r="B143" s="327">
        <v>13495</v>
      </c>
      <c r="C143" s="75">
        <f>SUM(C141-C142)</f>
        <v>4808</v>
      </c>
      <c r="D143" s="50"/>
      <c r="E143" s="141">
        <f>E141-E142</f>
        <v>4600</v>
      </c>
      <c r="F143" s="59">
        <f>F141-F142</f>
        <v>19725</v>
      </c>
      <c r="G143" s="197">
        <f>G141-G142</f>
        <v>19725</v>
      </c>
      <c r="H143" s="238">
        <f>H141-H142</f>
        <v>19000</v>
      </c>
    </row>
    <row r="144" spans="1:8" x14ac:dyDescent="0.25">
      <c r="A144" s="36"/>
      <c r="B144" s="326"/>
      <c r="C144" s="74"/>
      <c r="D144" s="46"/>
      <c r="E144" s="48"/>
      <c r="F144" s="58"/>
      <c r="G144" s="194"/>
      <c r="H144" s="237"/>
    </row>
    <row r="145" spans="1:8" x14ac:dyDescent="0.25">
      <c r="A145" s="37" t="s">
        <v>189</v>
      </c>
      <c r="B145" s="326">
        <v>447644</v>
      </c>
      <c r="C145" s="74">
        <v>42679</v>
      </c>
      <c r="D145" s="46"/>
      <c r="E145" s="48">
        <v>275670</v>
      </c>
      <c r="F145" s="58">
        <v>275773</v>
      </c>
      <c r="G145" s="194">
        <v>275773</v>
      </c>
      <c r="H145" s="237">
        <v>395250</v>
      </c>
    </row>
    <row r="146" spans="1:8" ht="15.75" thickBot="1" x14ac:dyDescent="0.3">
      <c r="A146" s="37" t="s">
        <v>58</v>
      </c>
      <c r="B146" s="326">
        <v>254453</v>
      </c>
      <c r="C146" s="74">
        <v>11078</v>
      </c>
      <c r="D146" s="46"/>
      <c r="E146" s="48">
        <v>137262</v>
      </c>
      <c r="F146" s="58">
        <v>153756</v>
      </c>
      <c r="G146" s="194">
        <v>153756</v>
      </c>
      <c r="H146" s="237">
        <v>266195</v>
      </c>
    </row>
    <row r="147" spans="1:8" ht="15.75" thickBot="1" x14ac:dyDescent="0.3">
      <c r="A147" s="35" t="s">
        <v>59</v>
      </c>
      <c r="B147" s="327">
        <v>193191</v>
      </c>
      <c r="C147" s="75">
        <f>SUM(C145-C146)</f>
        <v>31601</v>
      </c>
      <c r="D147" s="50"/>
      <c r="E147" s="141">
        <f t="shared" ref="E147" si="56">E145-E146</f>
        <v>138408</v>
      </c>
      <c r="F147" s="59">
        <f>F145-F146</f>
        <v>122017</v>
      </c>
      <c r="G147" s="197">
        <f>SUM(G145-G146)</f>
        <v>122017</v>
      </c>
      <c r="H147" s="238">
        <f>SUM(H145-H146)</f>
        <v>129055</v>
      </c>
    </row>
    <row r="148" spans="1:8" x14ac:dyDescent="0.25">
      <c r="A148" s="35"/>
      <c r="B148" s="328"/>
      <c r="C148" s="76"/>
      <c r="D148" s="50"/>
      <c r="E148" s="145"/>
      <c r="F148" s="61"/>
      <c r="G148" s="198"/>
      <c r="H148" s="240"/>
    </row>
    <row r="149" spans="1:8" x14ac:dyDescent="0.25">
      <c r="A149" s="37" t="s">
        <v>60</v>
      </c>
      <c r="B149" s="326">
        <v>25327</v>
      </c>
      <c r="C149" s="74">
        <v>38325</v>
      </c>
      <c r="D149" s="46"/>
      <c r="E149" s="48">
        <v>27000</v>
      </c>
      <c r="F149" s="58">
        <v>42140</v>
      </c>
      <c r="G149" s="194">
        <v>42140</v>
      </c>
      <c r="H149" s="237">
        <v>31200</v>
      </c>
    </row>
    <row r="150" spans="1:8" ht="15.75" thickBot="1" x14ac:dyDescent="0.3">
      <c r="A150" s="37" t="s">
        <v>61</v>
      </c>
      <c r="B150" s="326">
        <v>14092</v>
      </c>
      <c r="C150" s="74">
        <v>17887</v>
      </c>
      <c r="D150" s="46"/>
      <c r="E150" s="48">
        <v>14500</v>
      </c>
      <c r="F150" s="58">
        <v>17327</v>
      </c>
      <c r="G150" s="194">
        <v>17327</v>
      </c>
      <c r="H150" s="237">
        <v>20000</v>
      </c>
    </row>
    <row r="151" spans="1:8" ht="15.75" thickBot="1" x14ac:dyDescent="0.3">
      <c r="A151" s="35" t="s">
        <v>62</v>
      </c>
      <c r="B151" s="327">
        <v>11235</v>
      </c>
      <c r="C151" s="75">
        <f>SUM(C149-C150)</f>
        <v>20438</v>
      </c>
      <c r="D151" s="50"/>
      <c r="E151" s="141">
        <f>SUM(E149-E150)</f>
        <v>12500</v>
      </c>
      <c r="F151" s="59">
        <f>SUM(F149-F150)</f>
        <v>24813</v>
      </c>
      <c r="G151" s="197">
        <f>SUM(G149-G150)</f>
        <v>24813</v>
      </c>
      <c r="H151" s="238">
        <f>SUM(H149-H150)</f>
        <v>11200</v>
      </c>
    </row>
    <row r="152" spans="1:8" x14ac:dyDescent="0.25">
      <c r="A152" s="35"/>
      <c r="B152" s="328"/>
      <c r="C152" s="76"/>
      <c r="D152" s="50"/>
      <c r="E152" s="145"/>
      <c r="F152" s="61"/>
      <c r="G152" s="198"/>
      <c r="H152" s="240"/>
    </row>
    <row r="153" spans="1:8" x14ac:dyDescent="0.25">
      <c r="A153" s="37" t="s">
        <v>63</v>
      </c>
      <c r="B153" s="326">
        <v>147535</v>
      </c>
      <c r="C153" s="74">
        <v>63653</v>
      </c>
      <c r="D153" s="46"/>
      <c r="E153" s="48">
        <v>109330</v>
      </c>
      <c r="F153" s="58">
        <v>148620</v>
      </c>
      <c r="G153" s="194">
        <v>148620</v>
      </c>
      <c r="H153" s="237">
        <v>144500</v>
      </c>
    </row>
    <row r="154" spans="1:8" ht="15.75" thickBot="1" x14ac:dyDescent="0.3">
      <c r="A154" s="37" t="s">
        <v>64</v>
      </c>
      <c r="B154" s="326">
        <v>66249</v>
      </c>
      <c r="C154" s="74">
        <v>49737</v>
      </c>
      <c r="D154" s="46"/>
      <c r="E154" s="48">
        <v>75010</v>
      </c>
      <c r="F154" s="58">
        <v>74991</v>
      </c>
      <c r="G154" s="194">
        <v>74991</v>
      </c>
      <c r="H154" s="237">
        <v>93000</v>
      </c>
    </row>
    <row r="155" spans="1:8" ht="15.75" thickBot="1" x14ac:dyDescent="0.3">
      <c r="A155" s="35" t="s">
        <v>65</v>
      </c>
      <c r="B155" s="327">
        <v>81286</v>
      </c>
      <c r="C155" s="75">
        <f>SUM(C153-C154)</f>
        <v>13916</v>
      </c>
      <c r="D155" s="50"/>
      <c r="E155" s="141">
        <f t="shared" ref="E155" si="57">E153-E154</f>
        <v>34320</v>
      </c>
      <c r="F155" s="59">
        <f>F153-F154</f>
        <v>73629</v>
      </c>
      <c r="G155" s="197">
        <f>G153-G154</f>
        <v>73629</v>
      </c>
      <c r="H155" s="238">
        <f t="shared" ref="H155" si="58">H153-H154</f>
        <v>51500</v>
      </c>
    </row>
    <row r="156" spans="1:8" x14ac:dyDescent="0.25">
      <c r="A156" s="35"/>
      <c r="B156" s="328"/>
      <c r="C156" s="76"/>
      <c r="D156" s="50"/>
      <c r="E156" s="145"/>
      <c r="F156" s="61"/>
      <c r="G156" s="198"/>
      <c r="H156" s="240"/>
    </row>
    <row r="157" spans="1:8" hidden="1" x14ac:dyDescent="0.25">
      <c r="A157" s="37"/>
      <c r="B157" s="326">
        <v>0</v>
      </c>
      <c r="C157" s="74">
        <v>0</v>
      </c>
      <c r="D157" s="46"/>
      <c r="E157" s="48">
        <v>0</v>
      </c>
      <c r="F157" s="58">
        <v>0</v>
      </c>
      <c r="G157" s="194">
        <v>0</v>
      </c>
      <c r="H157" s="237">
        <v>0</v>
      </c>
    </row>
    <row r="158" spans="1:8" hidden="1" x14ac:dyDescent="0.25">
      <c r="A158" s="37"/>
      <c r="B158" s="326">
        <v>0</v>
      </c>
      <c r="C158" s="74">
        <v>0</v>
      </c>
      <c r="D158" s="46"/>
      <c r="E158" s="48">
        <v>0</v>
      </c>
      <c r="F158" s="58">
        <v>0</v>
      </c>
      <c r="G158" s="194">
        <v>0</v>
      </c>
      <c r="H158" s="237">
        <v>0</v>
      </c>
    </row>
    <row r="159" spans="1:8" ht="15.75" hidden="1" thickBot="1" x14ac:dyDescent="0.3">
      <c r="A159" s="35" t="s">
        <v>159</v>
      </c>
      <c r="B159" s="327">
        <v>0</v>
      </c>
      <c r="C159" s="75">
        <v>0</v>
      </c>
      <c r="D159" s="50"/>
      <c r="E159" s="141">
        <f t="shared" ref="E159" si="59">E157-E158</f>
        <v>0</v>
      </c>
      <c r="F159" s="59">
        <f>F157-F158</f>
        <v>0</v>
      </c>
      <c r="G159" s="197">
        <f>G157-G158</f>
        <v>0</v>
      </c>
      <c r="H159" s="238">
        <f t="shared" ref="H159" si="60">H157-H158</f>
        <v>0</v>
      </c>
    </row>
    <row r="160" spans="1:8" x14ac:dyDescent="0.25">
      <c r="A160" s="35"/>
      <c r="B160" s="328"/>
      <c r="C160" s="76"/>
      <c r="D160" s="50"/>
      <c r="E160" s="145"/>
      <c r="F160" s="61"/>
      <c r="G160" s="198"/>
      <c r="H160" s="240"/>
    </row>
    <row r="161" spans="1:8" x14ac:dyDescent="0.25">
      <c r="A161" s="35" t="s">
        <v>66</v>
      </c>
      <c r="B161" s="326"/>
      <c r="C161" s="74"/>
      <c r="D161" s="46"/>
      <c r="E161" s="48"/>
      <c r="F161" s="58"/>
      <c r="G161" s="194"/>
      <c r="H161" s="237"/>
    </row>
    <row r="162" spans="1:8" x14ac:dyDescent="0.25">
      <c r="A162" s="37" t="s">
        <v>40</v>
      </c>
      <c r="B162" s="329">
        <f>SUM(B141, B145, B149, B153)</f>
        <v>649337</v>
      </c>
      <c r="C162" s="77">
        <f>SUM(C141, C145, C149, C153,)</f>
        <v>149497</v>
      </c>
      <c r="D162" s="70"/>
      <c r="E162" s="155">
        <f t="shared" ref="E162:E164" si="61">E141+E145+E149+E153+E157</f>
        <v>430000</v>
      </c>
      <c r="F162" s="63">
        <f t="shared" ref="F162:G164" si="62">F141+F145+F149+F153+F157</f>
        <v>487533</v>
      </c>
      <c r="G162" s="200">
        <f t="shared" si="62"/>
        <v>487533</v>
      </c>
      <c r="H162" s="242">
        <f t="shared" ref="H162:H164" si="63">H141+H145+H149+H153+H157</f>
        <v>591950</v>
      </c>
    </row>
    <row r="163" spans="1:8" ht="15.75" thickBot="1" x14ac:dyDescent="0.3">
      <c r="A163" s="37" t="s">
        <v>41</v>
      </c>
      <c r="B163" s="329">
        <f>SUM(B142, B146, B150, B154)</f>
        <v>350130</v>
      </c>
      <c r="C163" s="77">
        <f>SUM(C142, C146, C150, C154)</f>
        <v>78734</v>
      </c>
      <c r="D163" s="70"/>
      <c r="E163" s="155">
        <f t="shared" si="61"/>
        <v>240172</v>
      </c>
      <c r="F163" s="63">
        <f t="shared" si="62"/>
        <v>247349</v>
      </c>
      <c r="G163" s="200">
        <f t="shared" si="62"/>
        <v>247349</v>
      </c>
      <c r="H163" s="242">
        <f t="shared" si="63"/>
        <v>381195</v>
      </c>
    </row>
    <row r="164" spans="1:8" ht="15.75" thickBot="1" x14ac:dyDescent="0.3">
      <c r="A164" s="35" t="s">
        <v>42</v>
      </c>
      <c r="B164" s="327">
        <f>SUM(B162-B163)</f>
        <v>299207</v>
      </c>
      <c r="C164" s="75">
        <f>SUM(C162-C163)</f>
        <v>70763</v>
      </c>
      <c r="D164" s="50"/>
      <c r="E164" s="141">
        <f t="shared" si="61"/>
        <v>189828</v>
      </c>
      <c r="F164" s="59">
        <f t="shared" si="62"/>
        <v>240184</v>
      </c>
      <c r="G164" s="197">
        <f t="shared" si="62"/>
        <v>240184</v>
      </c>
      <c r="H164" s="238">
        <f t="shared" si="63"/>
        <v>210755</v>
      </c>
    </row>
    <row r="165" spans="1:8" ht="15.75" thickBot="1" x14ac:dyDescent="0.3">
      <c r="A165" s="38"/>
      <c r="B165" s="50"/>
      <c r="C165" s="123"/>
      <c r="D165" s="50"/>
      <c r="E165" s="47"/>
      <c r="F165" s="47"/>
      <c r="G165" s="156"/>
      <c r="H165" s="47"/>
    </row>
    <row r="166" spans="1:8" x14ac:dyDescent="0.25">
      <c r="A166" s="36"/>
      <c r="B166" s="116" t="s">
        <v>227</v>
      </c>
      <c r="C166" s="117" t="s">
        <v>232</v>
      </c>
      <c r="D166" s="125"/>
      <c r="E166" s="138" t="s">
        <v>155</v>
      </c>
      <c r="F166" s="146" t="s">
        <v>281</v>
      </c>
      <c r="G166" s="266" t="s">
        <v>225</v>
      </c>
      <c r="H166" s="255"/>
    </row>
    <row r="167" spans="1:8" x14ac:dyDescent="0.25">
      <c r="A167" s="36"/>
      <c r="B167" s="118" t="s">
        <v>228</v>
      </c>
      <c r="C167" s="119" t="s">
        <v>233</v>
      </c>
      <c r="D167" s="125"/>
      <c r="E167" s="139" t="s">
        <v>1</v>
      </c>
      <c r="F167" s="147" t="s">
        <v>224</v>
      </c>
      <c r="G167" s="267" t="s">
        <v>226</v>
      </c>
      <c r="H167" s="256" t="s">
        <v>278</v>
      </c>
    </row>
    <row r="168" spans="1:8" ht="15.75" thickBot="1" x14ac:dyDescent="0.3">
      <c r="A168" s="36"/>
      <c r="B168" s="120"/>
      <c r="C168" s="121"/>
      <c r="D168" s="125"/>
      <c r="E168" s="140" t="s">
        <v>191</v>
      </c>
      <c r="F168" s="148" t="s">
        <v>191</v>
      </c>
      <c r="G168" s="219"/>
      <c r="H168" s="257"/>
    </row>
    <row r="169" spans="1:8" x14ac:dyDescent="0.25">
      <c r="A169" s="35" t="s">
        <v>67</v>
      </c>
      <c r="B169" s="325"/>
      <c r="C169" s="73"/>
      <c r="D169" s="122"/>
      <c r="E169" s="48"/>
      <c r="F169" s="58"/>
      <c r="G169" s="194"/>
      <c r="H169" s="237"/>
    </row>
    <row r="170" spans="1:8" x14ac:dyDescent="0.25">
      <c r="A170" s="37" t="s">
        <v>68</v>
      </c>
      <c r="B170" s="326">
        <v>13000</v>
      </c>
      <c r="C170" s="74">
        <v>13715</v>
      </c>
      <c r="D170" s="46"/>
      <c r="E170" s="48">
        <v>17360</v>
      </c>
      <c r="F170" s="58">
        <v>21335</v>
      </c>
      <c r="G170" s="194">
        <v>21345</v>
      </c>
      <c r="H170" s="237">
        <v>18000</v>
      </c>
    </row>
    <row r="171" spans="1:8" ht="15.75" thickBot="1" x14ac:dyDescent="0.3">
      <c r="A171" s="37" t="s">
        <v>69</v>
      </c>
      <c r="B171" s="326">
        <v>5470</v>
      </c>
      <c r="C171" s="74">
        <v>9129</v>
      </c>
      <c r="D171" s="46"/>
      <c r="E171" s="48">
        <v>11484</v>
      </c>
      <c r="F171" s="58">
        <v>14180</v>
      </c>
      <c r="G171" s="194">
        <v>14180</v>
      </c>
      <c r="H171" s="237">
        <v>11700</v>
      </c>
    </row>
    <row r="172" spans="1:8" ht="15.75" thickBot="1" x14ac:dyDescent="0.3">
      <c r="A172" s="35" t="s">
        <v>70</v>
      </c>
      <c r="B172" s="327">
        <v>7530</v>
      </c>
      <c r="C172" s="75">
        <f>SUM(C170-C171)</f>
        <v>4586</v>
      </c>
      <c r="D172" s="50"/>
      <c r="E172" s="141">
        <f>E170-E171</f>
        <v>5876</v>
      </c>
      <c r="F172" s="149">
        <f>F170-F171</f>
        <v>7155</v>
      </c>
      <c r="G172" s="197">
        <f>SUM(G170-G171)</f>
        <v>7165</v>
      </c>
      <c r="H172" s="238">
        <f>SUM(H170-H171)</f>
        <v>6300</v>
      </c>
    </row>
    <row r="173" spans="1:8" x14ac:dyDescent="0.25">
      <c r="A173" s="35"/>
      <c r="B173" s="326"/>
      <c r="C173" s="74"/>
      <c r="D173" s="46"/>
      <c r="E173" s="154"/>
      <c r="F173" s="60"/>
      <c r="G173" s="201"/>
      <c r="H173" s="239"/>
    </row>
    <row r="174" spans="1:8" x14ac:dyDescent="0.25">
      <c r="A174" s="35"/>
      <c r="B174" s="326"/>
      <c r="C174" s="74"/>
      <c r="D174" s="46"/>
      <c r="E174" s="154"/>
      <c r="F174" s="60"/>
      <c r="G174" s="201"/>
      <c r="H174" s="239"/>
    </row>
    <row r="175" spans="1:8" x14ac:dyDescent="0.25">
      <c r="A175" s="37" t="s">
        <v>71</v>
      </c>
      <c r="B175" s="326">
        <v>43738</v>
      </c>
      <c r="C175" s="74">
        <v>13696</v>
      </c>
      <c r="D175" s="46"/>
      <c r="E175" s="48">
        <v>33160</v>
      </c>
      <c r="F175" s="58">
        <v>30044</v>
      </c>
      <c r="G175" s="194">
        <v>35000</v>
      </c>
      <c r="H175" s="237">
        <v>41000</v>
      </c>
    </row>
    <row r="176" spans="1:8" ht="15.75" thickBot="1" x14ac:dyDescent="0.3">
      <c r="A176" s="37" t="s">
        <v>72</v>
      </c>
      <c r="B176" s="326">
        <v>32202</v>
      </c>
      <c r="C176" s="74">
        <v>9176</v>
      </c>
      <c r="D176" s="46"/>
      <c r="E176" s="48">
        <v>21554</v>
      </c>
      <c r="F176" s="58">
        <v>13473</v>
      </c>
      <c r="G176" s="194">
        <v>22000</v>
      </c>
      <c r="H176" s="237">
        <v>28700</v>
      </c>
    </row>
    <row r="177" spans="1:8" ht="15.75" thickBot="1" x14ac:dyDescent="0.3">
      <c r="A177" s="35" t="s">
        <v>73</v>
      </c>
      <c r="B177" s="327">
        <v>11536</v>
      </c>
      <c r="C177" s="75">
        <f>SUM(C175-C176)</f>
        <v>4520</v>
      </c>
      <c r="D177" s="50"/>
      <c r="E177" s="141">
        <f>E175-E176</f>
        <v>11606</v>
      </c>
      <c r="F177" s="149">
        <f>F175-F176</f>
        <v>16571</v>
      </c>
      <c r="G177" s="197">
        <f>G175-G176</f>
        <v>13000</v>
      </c>
      <c r="H177" s="238">
        <f>H175-H176</f>
        <v>12300</v>
      </c>
    </row>
    <row r="178" spans="1:8" x14ac:dyDescent="0.25">
      <c r="A178" s="35"/>
      <c r="B178" s="326"/>
      <c r="C178" s="74"/>
      <c r="D178" s="46"/>
      <c r="E178" s="154"/>
      <c r="F178" s="60"/>
      <c r="G178" s="201"/>
      <c r="H178" s="239"/>
    </row>
    <row r="179" spans="1:8" x14ac:dyDescent="0.25">
      <c r="A179" s="35"/>
      <c r="B179" s="326"/>
      <c r="C179" s="74"/>
      <c r="D179" s="46"/>
      <c r="E179" s="154"/>
      <c r="F179" s="60"/>
      <c r="G179" s="201"/>
      <c r="H179" s="239"/>
    </row>
    <row r="180" spans="1:8" x14ac:dyDescent="0.25">
      <c r="A180" s="37" t="s">
        <v>74</v>
      </c>
      <c r="B180" s="326">
        <v>175045</v>
      </c>
      <c r="C180" s="74">
        <v>125894</v>
      </c>
      <c r="D180" s="46"/>
      <c r="E180" s="48">
        <v>162000</v>
      </c>
      <c r="F180" s="58">
        <v>216306</v>
      </c>
      <c r="G180" s="194">
        <v>257490</v>
      </c>
      <c r="H180" s="237">
        <v>250000</v>
      </c>
    </row>
    <row r="181" spans="1:8" ht="15.75" thickBot="1" x14ac:dyDescent="0.3">
      <c r="A181" s="37" t="s">
        <v>75</v>
      </c>
      <c r="B181" s="326">
        <v>127641</v>
      </c>
      <c r="C181" s="74">
        <v>77256</v>
      </c>
      <c r="D181" s="46"/>
      <c r="E181" s="48">
        <v>111000</v>
      </c>
      <c r="F181" s="58">
        <v>159794</v>
      </c>
      <c r="G181" s="194">
        <v>194000</v>
      </c>
      <c r="H181" s="237">
        <v>184000</v>
      </c>
    </row>
    <row r="182" spans="1:8" ht="15.75" thickBot="1" x14ac:dyDescent="0.3">
      <c r="A182" s="35" t="s">
        <v>76</v>
      </c>
      <c r="B182" s="327">
        <v>47405</v>
      </c>
      <c r="C182" s="75">
        <f>SUM(C180-C181)</f>
        <v>48638</v>
      </c>
      <c r="D182" s="50"/>
      <c r="E182" s="141">
        <f>E180-E181</f>
        <v>51000</v>
      </c>
      <c r="F182" s="149">
        <f>F180-F181</f>
        <v>56512</v>
      </c>
      <c r="G182" s="197">
        <f>G180-G181</f>
        <v>63490</v>
      </c>
      <c r="H182" s="238">
        <f>H180-H181</f>
        <v>66000</v>
      </c>
    </row>
    <row r="183" spans="1:8" x14ac:dyDescent="0.25">
      <c r="A183" s="36"/>
      <c r="B183" s="326"/>
      <c r="C183" s="74"/>
      <c r="D183" s="46"/>
      <c r="E183" s="48"/>
      <c r="F183" s="58"/>
      <c r="G183" s="194"/>
      <c r="H183" s="237"/>
    </row>
    <row r="184" spans="1:8" x14ac:dyDescent="0.25">
      <c r="A184" s="37" t="s">
        <v>207</v>
      </c>
      <c r="B184" s="326">
        <v>21627</v>
      </c>
      <c r="C184" s="74">
        <v>53</v>
      </c>
      <c r="D184" s="46"/>
      <c r="E184" s="48">
        <v>19000</v>
      </c>
      <c r="F184" s="58">
        <v>0</v>
      </c>
      <c r="G184" s="194">
        <v>10500</v>
      </c>
      <c r="H184" s="237">
        <v>19000</v>
      </c>
    </row>
    <row r="185" spans="1:8" ht="15.75" thickBot="1" x14ac:dyDescent="0.3">
      <c r="A185" s="37" t="s">
        <v>77</v>
      </c>
      <c r="B185" s="326">
        <v>6528</v>
      </c>
      <c r="C185" s="74">
        <v>1449</v>
      </c>
      <c r="D185" s="46"/>
      <c r="E185" s="48">
        <v>7790</v>
      </c>
      <c r="F185" s="58">
        <v>0</v>
      </c>
      <c r="G185" s="194">
        <v>6500</v>
      </c>
      <c r="H185" s="237">
        <v>6000</v>
      </c>
    </row>
    <row r="186" spans="1:8" ht="15.75" thickBot="1" x14ac:dyDescent="0.3">
      <c r="A186" s="35" t="s">
        <v>279</v>
      </c>
      <c r="B186" s="327">
        <v>15099</v>
      </c>
      <c r="C186" s="75">
        <f>SUM(C184-C185)</f>
        <v>-1396</v>
      </c>
      <c r="D186" s="50"/>
      <c r="E186" s="141">
        <f>E184-E185</f>
        <v>11210</v>
      </c>
      <c r="F186" s="149">
        <f>F184-F185</f>
        <v>0</v>
      </c>
      <c r="G186" s="197">
        <f>SUM(G184-G185)</f>
        <v>4000</v>
      </c>
      <c r="H186" s="238">
        <f>H184-H185</f>
        <v>13000</v>
      </c>
    </row>
    <row r="187" spans="1:8" x14ac:dyDescent="0.25">
      <c r="A187" s="36"/>
      <c r="B187" s="326"/>
      <c r="C187" s="74"/>
      <c r="D187" s="46"/>
      <c r="E187" s="48"/>
      <c r="F187" s="58"/>
      <c r="G187" s="194"/>
      <c r="H187" s="237"/>
    </row>
    <row r="188" spans="1:8" x14ac:dyDescent="0.25">
      <c r="A188" s="37" t="s">
        <v>79</v>
      </c>
      <c r="B188" s="326">
        <v>23635</v>
      </c>
      <c r="C188" s="74">
        <v>32960</v>
      </c>
      <c r="D188" s="46"/>
      <c r="E188" s="48">
        <v>30000</v>
      </c>
      <c r="F188" s="58">
        <v>51435</v>
      </c>
      <c r="G188" s="194">
        <v>52000</v>
      </c>
      <c r="H188" s="237">
        <v>45000</v>
      </c>
    </row>
    <row r="189" spans="1:8" ht="15.75" thickBot="1" x14ac:dyDescent="0.3">
      <c r="A189" s="37" t="s">
        <v>80</v>
      </c>
      <c r="B189" s="326">
        <v>5808</v>
      </c>
      <c r="C189" s="74">
        <v>5368</v>
      </c>
      <c r="D189" s="46"/>
      <c r="E189" s="48">
        <v>7000</v>
      </c>
      <c r="F189" s="58">
        <v>6343</v>
      </c>
      <c r="G189" s="194">
        <v>7500</v>
      </c>
      <c r="H189" s="237">
        <v>8000</v>
      </c>
    </row>
    <row r="190" spans="1:8" ht="15.75" thickBot="1" x14ac:dyDescent="0.3">
      <c r="A190" s="35" t="s">
        <v>78</v>
      </c>
      <c r="B190" s="327">
        <v>17827</v>
      </c>
      <c r="C190" s="75">
        <f>SUM(C188-C189)</f>
        <v>27592</v>
      </c>
      <c r="D190" s="50"/>
      <c r="E190" s="141">
        <f t="shared" ref="E190" si="64">E188-E189</f>
        <v>23000</v>
      </c>
      <c r="F190" s="149">
        <f>F188-F189</f>
        <v>45092</v>
      </c>
      <c r="G190" s="197">
        <f>G188-G189</f>
        <v>44500</v>
      </c>
      <c r="H190" s="238">
        <f t="shared" ref="H190" si="65">H188-H189</f>
        <v>37000</v>
      </c>
    </row>
    <row r="191" spans="1:8" x14ac:dyDescent="0.25">
      <c r="A191" s="36"/>
      <c r="B191" s="326"/>
      <c r="C191" s="74"/>
      <c r="D191" s="46"/>
      <c r="E191" s="48"/>
      <c r="F191" s="58"/>
      <c r="G191" s="194"/>
      <c r="H191" s="237"/>
    </row>
    <row r="192" spans="1:8" x14ac:dyDescent="0.25">
      <c r="A192" s="37" t="s">
        <v>81</v>
      </c>
      <c r="B192" s="326">
        <v>107499</v>
      </c>
      <c r="C192" s="74">
        <f>SUM(C322)</f>
        <v>2000</v>
      </c>
      <c r="D192" s="46"/>
      <c r="E192" s="48">
        <f>SUM(E322)</f>
        <v>20275</v>
      </c>
      <c r="F192" s="58">
        <v>6086</v>
      </c>
      <c r="G192" s="194">
        <f t="shared" ref="G192" si="66">SUM(G322)</f>
        <v>6126</v>
      </c>
      <c r="H192" s="237">
        <f t="shared" ref="H192:H193" si="67">SUM(H322)</f>
        <v>52600</v>
      </c>
    </row>
    <row r="193" spans="1:8" ht="15.75" thickBot="1" x14ac:dyDescent="0.3">
      <c r="A193" s="37" t="s">
        <v>82</v>
      </c>
      <c r="B193" s="326">
        <v>69445</v>
      </c>
      <c r="C193" s="74">
        <f>SUM(C323)</f>
        <v>3841</v>
      </c>
      <c r="D193" s="46"/>
      <c r="E193" s="48">
        <f>SUM(E323)</f>
        <v>7570</v>
      </c>
      <c r="F193" s="58">
        <v>4290</v>
      </c>
      <c r="G193" s="194">
        <v>4500</v>
      </c>
      <c r="H193" s="237">
        <f t="shared" si="67"/>
        <v>36050</v>
      </c>
    </row>
    <row r="194" spans="1:8" ht="15.75" thickBot="1" x14ac:dyDescent="0.3">
      <c r="A194" s="35" t="s">
        <v>83</v>
      </c>
      <c r="B194" s="327">
        <v>38053</v>
      </c>
      <c r="C194" s="75">
        <f>SUM(C192-C193)</f>
        <v>-1841</v>
      </c>
      <c r="D194" s="50"/>
      <c r="E194" s="141">
        <f t="shared" ref="E194" si="68">SUM(E192-E193)</f>
        <v>12705</v>
      </c>
      <c r="F194" s="149">
        <f>SUM(F192-F193)</f>
        <v>1796</v>
      </c>
      <c r="G194" s="197">
        <f>SUM(G192-G193)</f>
        <v>1626</v>
      </c>
      <c r="H194" s="238">
        <f t="shared" ref="H194" si="69">SUM(H192-H193)</f>
        <v>16550</v>
      </c>
    </row>
    <row r="195" spans="1:8" x14ac:dyDescent="0.25">
      <c r="A195" s="36"/>
      <c r="B195" s="326"/>
      <c r="C195" s="74"/>
      <c r="D195" s="46"/>
      <c r="E195" s="48"/>
      <c r="F195" s="58"/>
      <c r="G195" s="194"/>
      <c r="H195" s="237"/>
    </row>
    <row r="196" spans="1:8" x14ac:dyDescent="0.25">
      <c r="A196" s="37" t="s">
        <v>84</v>
      </c>
      <c r="B196" s="326"/>
      <c r="C196" s="74">
        <v>0</v>
      </c>
      <c r="D196" s="46"/>
      <c r="E196" s="48">
        <v>0</v>
      </c>
      <c r="F196" s="58">
        <v>0</v>
      </c>
      <c r="G196" s="194"/>
      <c r="H196" s="237">
        <v>0</v>
      </c>
    </row>
    <row r="197" spans="1:8" ht="15.75" thickBot="1" x14ac:dyDescent="0.3">
      <c r="A197" s="37" t="s">
        <v>156</v>
      </c>
      <c r="B197" s="337">
        <v>1993</v>
      </c>
      <c r="C197" s="79">
        <v>0</v>
      </c>
      <c r="D197" s="46"/>
      <c r="E197" s="144">
        <v>0</v>
      </c>
      <c r="F197" s="150">
        <v>0</v>
      </c>
      <c r="G197" s="199">
        <v>1000</v>
      </c>
      <c r="H197" s="235">
        <v>0</v>
      </c>
    </row>
    <row r="198" spans="1:8" ht="15.75" thickBot="1" x14ac:dyDescent="0.3">
      <c r="A198" s="35" t="s">
        <v>85</v>
      </c>
      <c r="B198" s="327">
        <v>-1993</v>
      </c>
      <c r="C198" s="75">
        <v>0</v>
      </c>
      <c r="D198" s="50"/>
      <c r="E198" s="141">
        <v>0</v>
      </c>
      <c r="F198" s="149">
        <v>0</v>
      </c>
      <c r="G198" s="197">
        <v>0</v>
      </c>
      <c r="H198" s="238">
        <v>0</v>
      </c>
    </row>
    <row r="199" spans="1:8" x14ac:dyDescent="0.25">
      <c r="A199" s="35"/>
      <c r="B199" s="328"/>
      <c r="C199" s="76"/>
      <c r="D199" s="50"/>
      <c r="E199" s="145"/>
      <c r="F199" s="61"/>
      <c r="G199" s="198"/>
      <c r="H199" s="240"/>
    </row>
    <row r="200" spans="1:8" x14ac:dyDescent="0.25">
      <c r="A200" s="37" t="s">
        <v>244</v>
      </c>
      <c r="B200" s="326">
        <v>3700</v>
      </c>
      <c r="C200" s="74">
        <v>0</v>
      </c>
      <c r="D200" s="46"/>
      <c r="E200" s="48"/>
      <c r="F200" s="58"/>
      <c r="G200" s="194"/>
      <c r="H200" s="237"/>
    </row>
    <row r="201" spans="1:8" ht="15.75" thickBot="1" x14ac:dyDescent="0.3">
      <c r="A201" s="37" t="s">
        <v>245</v>
      </c>
      <c r="B201" s="326">
        <v>16480</v>
      </c>
      <c r="C201" s="74">
        <v>7004</v>
      </c>
      <c r="D201" s="46"/>
      <c r="E201" s="48"/>
      <c r="F201" s="58"/>
      <c r="G201" s="194"/>
      <c r="H201" s="237"/>
    </row>
    <row r="202" spans="1:8" ht="15.75" thickBot="1" x14ac:dyDescent="0.3">
      <c r="A202" s="35"/>
      <c r="B202" s="327">
        <v>-12780</v>
      </c>
      <c r="C202" s="75">
        <f>SUM(C200-C201)</f>
        <v>-7004</v>
      </c>
      <c r="D202" s="50"/>
      <c r="E202" s="141"/>
      <c r="F202" s="149"/>
      <c r="G202" s="197"/>
      <c r="H202" s="238"/>
    </row>
    <row r="203" spans="1:8" x14ac:dyDescent="0.25">
      <c r="A203" s="36"/>
      <c r="B203" s="328"/>
      <c r="C203" s="76"/>
      <c r="D203" s="50"/>
      <c r="E203" s="145"/>
      <c r="F203" s="61"/>
      <c r="G203" s="198"/>
      <c r="H203" s="240"/>
    </row>
    <row r="204" spans="1:8" x14ac:dyDescent="0.25">
      <c r="A204" s="35" t="s">
        <v>86</v>
      </c>
      <c r="B204" s="326"/>
      <c r="C204" s="74"/>
      <c r="D204" s="46"/>
      <c r="E204" s="48"/>
      <c r="F204" s="58"/>
      <c r="G204" s="194"/>
      <c r="H204" s="237"/>
    </row>
    <row r="205" spans="1:8" x14ac:dyDescent="0.25">
      <c r="A205" s="37" t="s">
        <v>40</v>
      </c>
      <c r="B205" s="329">
        <f>SUM(B170, B175, B180, B184, B188, B192, B200)</f>
        <v>388244</v>
      </c>
      <c r="C205" s="77">
        <f>SUM(C170, C175, C180, C184, C188, C192, C196, C200)</f>
        <v>188318</v>
      </c>
      <c r="D205" s="70"/>
      <c r="E205" s="155">
        <f>E170+E188+E192+E196+E200+E184+E175+E180</f>
        <v>281795</v>
      </c>
      <c r="F205" s="151">
        <f>F170+F188+F192+F196+F200+F184+F175+F180</f>
        <v>325206</v>
      </c>
      <c r="G205" s="200">
        <f>G170+G188+G192+G196+G200+G184+G175+G180</f>
        <v>382461</v>
      </c>
      <c r="H205" s="242">
        <f>H170+H188+H192+H196+H200+H184+H175+H180</f>
        <v>425600</v>
      </c>
    </row>
    <row r="206" spans="1:8" ht="15.75" thickBot="1" x14ac:dyDescent="0.3">
      <c r="A206" s="37" t="s">
        <v>41</v>
      </c>
      <c r="B206" s="329">
        <f>SUM(B171, B176, B181, B185, B189, B193, B197, B201)</f>
        <v>265567</v>
      </c>
      <c r="C206" s="77">
        <f>SUM(C171, C176, C181, C185, C189, C193, C197, C201)</f>
        <v>113223</v>
      </c>
      <c r="D206" s="70"/>
      <c r="E206" s="155">
        <f t="shared" ref="E206" si="70">E171+E193+E197+E201+E189+E185+E176+E181</f>
        <v>166398</v>
      </c>
      <c r="F206" s="151">
        <f>SUM(F171, F176, F181, F185, F189, F193, F197, F201,)</f>
        <v>198080</v>
      </c>
      <c r="G206" s="200">
        <f>G171+G193+G197+G201+G189+G185+G176+G181</f>
        <v>249680</v>
      </c>
      <c r="H206" s="242">
        <f t="shared" ref="H206" si="71">H171+H193+H197+H201+H189+H185+H176+H181</f>
        <v>274450</v>
      </c>
    </row>
    <row r="207" spans="1:8" ht="15.75" thickBot="1" x14ac:dyDescent="0.3">
      <c r="A207" s="38" t="s">
        <v>42</v>
      </c>
      <c r="B207" s="327">
        <f>SUM(B205-B206)</f>
        <v>122677</v>
      </c>
      <c r="C207" s="75">
        <f>SUM(C205-C206)</f>
        <v>75095</v>
      </c>
      <c r="D207" s="50"/>
      <c r="E207" s="141">
        <f t="shared" ref="E207" si="72">E205-E206</f>
        <v>115397</v>
      </c>
      <c r="F207" s="149">
        <f>F205-F206</f>
        <v>127126</v>
      </c>
      <c r="G207" s="197">
        <f>G205-G206</f>
        <v>132781</v>
      </c>
      <c r="H207" s="238">
        <f t="shared" ref="H207" si="73">H205-H206</f>
        <v>151150</v>
      </c>
    </row>
    <row r="208" spans="1:8" ht="15.75" thickBot="1" x14ac:dyDescent="0.3">
      <c r="A208" s="38"/>
      <c r="B208" s="49"/>
      <c r="C208" s="124"/>
      <c r="D208" s="50"/>
      <c r="E208" s="80"/>
      <c r="F208" s="49"/>
      <c r="G208" s="80"/>
      <c r="H208" s="49"/>
    </row>
    <row r="209" spans="1:8" x14ac:dyDescent="0.25">
      <c r="A209" s="36"/>
      <c r="B209" s="116" t="s">
        <v>227</v>
      </c>
      <c r="C209" s="117" t="s">
        <v>232</v>
      </c>
      <c r="D209" s="125"/>
      <c r="E209" s="138" t="s">
        <v>155</v>
      </c>
      <c r="F209" s="146" t="s">
        <v>281</v>
      </c>
      <c r="G209" s="266" t="s">
        <v>225</v>
      </c>
      <c r="H209" s="255"/>
    </row>
    <row r="210" spans="1:8" x14ac:dyDescent="0.25">
      <c r="A210" s="36"/>
      <c r="B210" s="118" t="s">
        <v>228</v>
      </c>
      <c r="C210" s="119" t="s">
        <v>233</v>
      </c>
      <c r="D210" s="125"/>
      <c r="E210" s="139" t="s">
        <v>1</v>
      </c>
      <c r="F210" s="147" t="s">
        <v>224</v>
      </c>
      <c r="G210" s="267" t="s">
        <v>226</v>
      </c>
      <c r="H210" s="256" t="s">
        <v>278</v>
      </c>
    </row>
    <row r="211" spans="1:8" ht="15.75" thickBot="1" x14ac:dyDescent="0.3">
      <c r="A211" s="34" t="s">
        <v>87</v>
      </c>
      <c r="B211" s="120"/>
      <c r="C211" s="121"/>
      <c r="D211" s="125"/>
      <c r="E211" s="140" t="s">
        <v>191</v>
      </c>
      <c r="F211" s="148" t="s">
        <v>191</v>
      </c>
      <c r="G211" s="219"/>
      <c r="H211" s="257"/>
    </row>
    <row r="212" spans="1:8" x14ac:dyDescent="0.25">
      <c r="A212" s="36" t="s">
        <v>88</v>
      </c>
      <c r="B212" s="338">
        <v>3200</v>
      </c>
      <c r="C212" s="81">
        <v>510</v>
      </c>
      <c r="D212" s="135"/>
      <c r="E212" s="48">
        <v>2160</v>
      </c>
      <c r="F212" s="58">
        <v>0</v>
      </c>
      <c r="G212" s="194">
        <v>0</v>
      </c>
      <c r="H212" s="237">
        <v>2000</v>
      </c>
    </row>
    <row r="213" spans="1:8" ht="15.75" thickBot="1" x14ac:dyDescent="0.3">
      <c r="A213" s="36" t="s">
        <v>89</v>
      </c>
      <c r="B213" s="337"/>
      <c r="C213" s="79">
        <v>0</v>
      </c>
      <c r="D213" s="46"/>
      <c r="E213" s="144">
        <v>0</v>
      </c>
      <c r="F213" s="150">
        <v>0</v>
      </c>
      <c r="G213" s="199">
        <v>0</v>
      </c>
      <c r="H213" s="235">
        <v>0</v>
      </c>
    </row>
    <row r="214" spans="1:8" ht="15.75" thickBot="1" x14ac:dyDescent="0.3">
      <c r="A214" s="34" t="s">
        <v>90</v>
      </c>
      <c r="B214" s="327">
        <v>3200</v>
      </c>
      <c r="C214" s="75">
        <f>SUM(C212-C213)</f>
        <v>510</v>
      </c>
      <c r="D214" s="50"/>
      <c r="E214" s="141">
        <f t="shared" ref="E214" si="74">E212-E213</f>
        <v>2160</v>
      </c>
      <c r="F214" s="149">
        <v>0</v>
      </c>
      <c r="G214" s="197">
        <f>G212-G213</f>
        <v>0</v>
      </c>
      <c r="H214" s="238">
        <f t="shared" ref="H214" si="75">H212-H213</f>
        <v>2000</v>
      </c>
    </row>
    <row r="215" spans="1:8" x14ac:dyDescent="0.25">
      <c r="A215" s="34"/>
      <c r="B215" s="328"/>
      <c r="C215" s="76"/>
      <c r="D215" s="50"/>
      <c r="E215" s="145"/>
      <c r="F215" s="61"/>
      <c r="G215" s="198"/>
      <c r="H215" s="240"/>
    </row>
    <row r="216" spans="1:8" x14ac:dyDescent="0.25">
      <c r="A216" s="37" t="s">
        <v>91</v>
      </c>
      <c r="B216" s="326">
        <v>10201</v>
      </c>
      <c r="C216" s="74">
        <v>183</v>
      </c>
      <c r="D216" s="46"/>
      <c r="E216" s="48">
        <v>5000</v>
      </c>
      <c r="F216" s="58">
        <v>1213</v>
      </c>
      <c r="G216" s="194">
        <v>2500</v>
      </c>
      <c r="H216" s="237">
        <v>7000</v>
      </c>
    </row>
    <row r="217" spans="1:8" ht="15.75" thickBot="1" x14ac:dyDescent="0.3">
      <c r="A217" s="37" t="s">
        <v>92</v>
      </c>
      <c r="B217" s="326">
        <v>2186</v>
      </c>
      <c r="C217" s="74">
        <v>118</v>
      </c>
      <c r="D217" s="46"/>
      <c r="E217" s="48">
        <v>0</v>
      </c>
      <c r="F217" s="58">
        <v>0</v>
      </c>
      <c r="G217" s="194">
        <v>0</v>
      </c>
      <c r="H217" s="237">
        <v>0</v>
      </c>
    </row>
    <row r="218" spans="1:8" ht="15.75" thickBot="1" x14ac:dyDescent="0.3">
      <c r="A218" s="35" t="s">
        <v>93</v>
      </c>
      <c r="B218" s="327">
        <v>8015</v>
      </c>
      <c r="C218" s="75">
        <f>SUM(C216-C217)</f>
        <v>65</v>
      </c>
      <c r="D218" s="50"/>
      <c r="E218" s="141">
        <f t="shared" ref="E218" si="76">E216-E217</f>
        <v>5000</v>
      </c>
      <c r="F218" s="149">
        <v>0</v>
      </c>
      <c r="G218" s="197">
        <f>G216-G217</f>
        <v>2500</v>
      </c>
      <c r="H218" s="238">
        <f t="shared" ref="H218" si="77">H216-H217</f>
        <v>7000</v>
      </c>
    </row>
    <row r="219" spans="1:8" x14ac:dyDescent="0.25">
      <c r="A219" s="36"/>
      <c r="B219" s="326"/>
      <c r="C219" s="74"/>
      <c r="D219" s="46"/>
      <c r="E219" s="48"/>
      <c r="F219" s="58"/>
      <c r="G219" s="194"/>
      <c r="H219" s="237"/>
    </row>
    <row r="220" spans="1:8" x14ac:dyDescent="0.25">
      <c r="A220" s="37" t="s">
        <v>94</v>
      </c>
      <c r="B220" s="326">
        <v>7598</v>
      </c>
      <c r="C220" s="74">
        <v>165</v>
      </c>
      <c r="D220" s="46"/>
      <c r="E220" s="48">
        <v>5000</v>
      </c>
      <c r="F220" s="58">
        <v>1650</v>
      </c>
      <c r="G220" s="194">
        <v>2500</v>
      </c>
      <c r="H220" s="237">
        <v>5000</v>
      </c>
    </row>
    <row r="221" spans="1:8" ht="15.75" thickBot="1" x14ac:dyDescent="0.3">
      <c r="A221" s="37" t="s">
        <v>95</v>
      </c>
      <c r="B221" s="326">
        <v>380</v>
      </c>
      <c r="C221" s="74">
        <v>0</v>
      </c>
      <c r="D221" s="46"/>
      <c r="E221" s="48">
        <v>0</v>
      </c>
      <c r="F221" s="58">
        <v>105</v>
      </c>
      <c r="G221" s="194">
        <v>0</v>
      </c>
      <c r="H221" s="237">
        <v>0</v>
      </c>
    </row>
    <row r="222" spans="1:8" ht="15.75" thickBot="1" x14ac:dyDescent="0.3">
      <c r="A222" s="35" t="s">
        <v>96</v>
      </c>
      <c r="B222" s="327">
        <v>7217</v>
      </c>
      <c r="C222" s="75">
        <f>SUM(C220-C221)</f>
        <v>165</v>
      </c>
      <c r="D222" s="50"/>
      <c r="E222" s="141">
        <f t="shared" ref="E222" si="78">E220-E221</f>
        <v>5000</v>
      </c>
      <c r="F222" s="149">
        <f>SUM(F220-F221)</f>
        <v>1545</v>
      </c>
      <c r="G222" s="197">
        <f>G220-G221</f>
        <v>2500</v>
      </c>
      <c r="H222" s="238">
        <f t="shared" ref="H222" si="79">H220-H221</f>
        <v>5000</v>
      </c>
    </row>
    <row r="223" spans="1:8" x14ac:dyDescent="0.25">
      <c r="A223" s="35"/>
      <c r="B223" s="328"/>
      <c r="C223" s="76"/>
      <c r="D223" s="50"/>
      <c r="E223" s="145"/>
      <c r="F223" s="61"/>
      <c r="G223" s="198"/>
      <c r="H223" s="240"/>
    </row>
    <row r="224" spans="1:8" x14ac:dyDescent="0.25">
      <c r="A224" s="35" t="s">
        <v>97</v>
      </c>
      <c r="B224" s="328"/>
      <c r="C224" s="76"/>
      <c r="D224" s="50"/>
      <c r="E224" s="145"/>
      <c r="F224" s="61"/>
      <c r="G224" s="198"/>
      <c r="H224" s="240"/>
    </row>
    <row r="225" spans="1:8" x14ac:dyDescent="0.25">
      <c r="A225" s="37" t="s">
        <v>98</v>
      </c>
      <c r="B225" s="326">
        <f>SUM(B212, B216, B220)</f>
        <v>20999</v>
      </c>
      <c r="C225" s="74">
        <f>SUM(C212, C216, C220)</f>
        <v>858</v>
      </c>
      <c r="D225" s="46"/>
      <c r="E225" s="48">
        <f t="shared" ref="E225" si="80">SUM(E212,E216,E220)</f>
        <v>12160</v>
      </c>
      <c r="F225" s="58">
        <f>SUM(F212, F216, F220)</f>
        <v>2863</v>
      </c>
      <c r="G225" s="194">
        <f>SUM(G212,G216,G220)</f>
        <v>5000</v>
      </c>
      <c r="H225" s="237">
        <f t="shared" ref="H225:H226" si="81">SUM(H212,H216,H220)</f>
        <v>14000</v>
      </c>
    </row>
    <row r="226" spans="1:8" x14ac:dyDescent="0.25">
      <c r="A226" s="37" t="s">
        <v>99</v>
      </c>
      <c r="B226" s="326">
        <f>SUM(B213, B217, B221)</f>
        <v>2566</v>
      </c>
      <c r="C226" s="74">
        <f>SUM(C213, C217, C221,)</f>
        <v>118</v>
      </c>
      <c r="D226" s="46"/>
      <c r="E226" s="48">
        <f t="shared" ref="E226" si="82">SUM(E213,E217,E221)</f>
        <v>0</v>
      </c>
      <c r="F226" s="58">
        <v>0</v>
      </c>
      <c r="G226" s="194">
        <f>SUM(G213,G217,G221)</f>
        <v>0</v>
      </c>
      <c r="H226" s="237">
        <f t="shared" si="81"/>
        <v>0</v>
      </c>
    </row>
    <row r="227" spans="1:8" ht="15.75" thickBot="1" x14ac:dyDescent="0.3">
      <c r="A227" s="37" t="s">
        <v>53</v>
      </c>
      <c r="B227" s="326">
        <v>0</v>
      </c>
      <c r="C227" s="74">
        <v>0</v>
      </c>
      <c r="D227" s="46"/>
      <c r="E227" s="48">
        <v>1000</v>
      </c>
      <c r="F227" s="58">
        <f>SUM(F213, F217, F221)</f>
        <v>105</v>
      </c>
      <c r="G227" s="194">
        <v>500</v>
      </c>
      <c r="H227" s="237">
        <v>1000</v>
      </c>
    </row>
    <row r="228" spans="1:8" ht="15.75" thickBot="1" x14ac:dyDescent="0.3">
      <c r="A228" s="35" t="s">
        <v>100</v>
      </c>
      <c r="B228" s="327">
        <f>SUM(B225-B227)</f>
        <v>20999</v>
      </c>
      <c r="C228" s="75">
        <f>SUM(C225-C226-C227)</f>
        <v>740</v>
      </c>
      <c r="D228" s="50"/>
      <c r="E228" s="141">
        <f t="shared" ref="E228" si="83">SUM(E225-E226-E227)</f>
        <v>11160</v>
      </c>
      <c r="F228" s="149">
        <f>SUM(F225-F227)</f>
        <v>2758</v>
      </c>
      <c r="G228" s="197">
        <f>SUM(G225-G226-G227)</f>
        <v>4500</v>
      </c>
      <c r="H228" s="238">
        <f t="shared" ref="H228" si="84">SUM(H225-H226-H227)</f>
        <v>13000</v>
      </c>
    </row>
    <row r="229" spans="1:8" x14ac:dyDescent="0.25">
      <c r="A229" s="38"/>
      <c r="B229" s="50"/>
      <c r="C229" s="50"/>
      <c r="D229" s="50"/>
      <c r="E229" s="78"/>
      <c r="F229" s="50"/>
      <c r="G229" s="50"/>
      <c r="H229" s="50"/>
    </row>
    <row r="230" spans="1:8" ht="15.75" thickBot="1" x14ac:dyDescent="0.3">
      <c r="A230" s="38"/>
      <c r="B230" s="50"/>
      <c r="C230" s="50"/>
      <c r="D230" s="50"/>
      <c r="E230" s="156"/>
      <c r="F230" s="47"/>
      <c r="G230" s="47"/>
      <c r="H230" s="47"/>
    </row>
    <row r="231" spans="1:8" x14ac:dyDescent="0.25">
      <c r="A231" s="41" t="s">
        <v>101</v>
      </c>
      <c r="B231" s="116" t="s">
        <v>227</v>
      </c>
      <c r="C231" s="117" t="s">
        <v>232</v>
      </c>
      <c r="D231" s="125"/>
      <c r="E231" s="138" t="s">
        <v>155</v>
      </c>
      <c r="F231" s="146" t="s">
        <v>281</v>
      </c>
      <c r="G231" s="266" t="s">
        <v>225</v>
      </c>
      <c r="H231" s="255"/>
    </row>
    <row r="232" spans="1:8" x14ac:dyDescent="0.25">
      <c r="A232" s="41"/>
      <c r="B232" s="118" t="s">
        <v>228</v>
      </c>
      <c r="C232" s="119" t="s">
        <v>233</v>
      </c>
      <c r="D232" s="125"/>
      <c r="E232" s="139" t="s">
        <v>1</v>
      </c>
      <c r="F232" s="147" t="s">
        <v>224</v>
      </c>
      <c r="G232" s="267" t="s">
        <v>226</v>
      </c>
      <c r="H232" s="256" t="s">
        <v>278</v>
      </c>
    </row>
    <row r="233" spans="1:8" ht="15.75" thickBot="1" x14ac:dyDescent="0.3">
      <c r="A233" s="51"/>
      <c r="B233" s="120"/>
      <c r="C233" s="121"/>
      <c r="D233" s="125"/>
      <c r="E233" s="140" t="s">
        <v>191</v>
      </c>
      <c r="F233" s="148" t="s">
        <v>191</v>
      </c>
      <c r="G233" s="219"/>
      <c r="H233" s="256"/>
    </row>
    <row r="234" spans="1:8" x14ac:dyDescent="0.25">
      <c r="A234" s="37" t="s">
        <v>102</v>
      </c>
      <c r="B234" s="339">
        <v>-6684.58</v>
      </c>
      <c r="C234" s="84">
        <v>-5799</v>
      </c>
      <c r="D234" s="86"/>
      <c r="E234" s="52">
        <v>-7300</v>
      </c>
      <c r="F234" s="152">
        <v>-6185</v>
      </c>
      <c r="G234" s="195">
        <v>-8500</v>
      </c>
      <c r="H234" s="353">
        <v>-8000</v>
      </c>
    </row>
    <row r="235" spans="1:8" x14ac:dyDescent="0.25">
      <c r="A235" s="37" t="s">
        <v>103</v>
      </c>
      <c r="B235" s="339">
        <v>-1271.43</v>
      </c>
      <c r="C235" s="84">
        <v>-1174</v>
      </c>
      <c r="D235" s="86"/>
      <c r="E235" s="48">
        <v>-1300</v>
      </c>
      <c r="F235" s="58">
        <v>-883</v>
      </c>
      <c r="G235" s="194">
        <v>-1300</v>
      </c>
      <c r="H235" s="354">
        <v>-1800</v>
      </c>
    </row>
    <row r="236" spans="1:8" x14ac:dyDescent="0.25">
      <c r="A236" s="53" t="s">
        <v>190</v>
      </c>
      <c r="B236" s="339">
        <v>-3000</v>
      </c>
      <c r="C236" s="84">
        <v>-3547</v>
      </c>
      <c r="D236" s="86"/>
      <c r="E236" s="48">
        <v>-3200</v>
      </c>
      <c r="F236" s="58">
        <v>-2250</v>
      </c>
      <c r="G236" s="194">
        <v>-3200</v>
      </c>
      <c r="H236" s="354">
        <v>-3250</v>
      </c>
    </row>
    <row r="237" spans="1:8" x14ac:dyDescent="0.25">
      <c r="A237" s="37" t="s">
        <v>104</v>
      </c>
      <c r="B237" s="339">
        <v>-4108.82</v>
      </c>
      <c r="C237" s="84">
        <v>-3704</v>
      </c>
      <c r="D237" s="86"/>
      <c r="E237" s="48">
        <v>-4000</v>
      </c>
      <c r="F237" s="58">
        <v>-2143</v>
      </c>
      <c r="G237" s="194">
        <v>-4000</v>
      </c>
      <c r="H237" s="354">
        <v>-4300</v>
      </c>
    </row>
    <row r="238" spans="1:8" x14ac:dyDescent="0.25">
      <c r="A238" s="36" t="s">
        <v>105</v>
      </c>
      <c r="B238" s="339">
        <v>-1719</v>
      </c>
      <c r="C238" s="84">
        <v>-2855</v>
      </c>
      <c r="D238" s="86"/>
      <c r="E238" s="48">
        <v>-2000</v>
      </c>
      <c r="F238" s="58">
        <v>-1478</v>
      </c>
      <c r="G238" s="194">
        <v>-2500</v>
      </c>
      <c r="H238" s="354">
        <v>-2500</v>
      </c>
    </row>
    <row r="239" spans="1:8" x14ac:dyDescent="0.25">
      <c r="A239" s="36" t="s">
        <v>106</v>
      </c>
      <c r="B239" s="339">
        <v>-2060.5</v>
      </c>
      <c r="C239" s="84">
        <v>-1692</v>
      </c>
      <c r="D239" s="86"/>
      <c r="E239" s="48">
        <v>-2500</v>
      </c>
      <c r="F239" s="58">
        <v>0</v>
      </c>
      <c r="G239" s="194">
        <v>-2500</v>
      </c>
      <c r="H239" s="354">
        <v>-2500</v>
      </c>
    </row>
    <row r="240" spans="1:8" x14ac:dyDescent="0.25">
      <c r="A240" s="36" t="s">
        <v>107</v>
      </c>
      <c r="B240" s="339">
        <v>-2115.17</v>
      </c>
      <c r="C240" s="84">
        <v>-1796</v>
      </c>
      <c r="D240" s="86"/>
      <c r="E240" s="48">
        <v>-4000</v>
      </c>
      <c r="F240" s="58">
        <v>-4159</v>
      </c>
      <c r="G240" s="194">
        <v>-5000</v>
      </c>
      <c r="H240" s="354">
        <v>-4500</v>
      </c>
    </row>
    <row r="241" spans="1:8" x14ac:dyDescent="0.25">
      <c r="A241" s="37" t="s">
        <v>108</v>
      </c>
      <c r="B241" s="339">
        <v>-2585.7600000000002</v>
      </c>
      <c r="C241" s="84">
        <v>-501</v>
      </c>
      <c r="D241" s="86"/>
      <c r="E241" s="48">
        <v>-2000</v>
      </c>
      <c r="F241" s="58">
        <v>-1138</v>
      </c>
      <c r="G241" s="194">
        <v>-2000</v>
      </c>
      <c r="H241" s="354">
        <v>-2000</v>
      </c>
    </row>
    <row r="242" spans="1:8" x14ac:dyDescent="0.25">
      <c r="A242" s="36" t="s">
        <v>109</v>
      </c>
      <c r="B242" s="339">
        <v>-1427.99</v>
      </c>
      <c r="C242" s="84">
        <v>-1899</v>
      </c>
      <c r="D242" s="86"/>
      <c r="E242" s="48">
        <v>-3000</v>
      </c>
      <c r="F242" s="58">
        <v>-2509</v>
      </c>
      <c r="G242" s="194">
        <v>-3500</v>
      </c>
      <c r="H242" s="354">
        <v>-3500</v>
      </c>
    </row>
    <row r="243" spans="1:8" ht="15.75" thickBot="1" x14ac:dyDescent="0.3">
      <c r="A243" s="36" t="s">
        <v>110</v>
      </c>
      <c r="B243" s="340">
        <v>-30881.25</v>
      </c>
      <c r="C243" s="84">
        <v>-1008</v>
      </c>
      <c r="D243" s="86"/>
      <c r="E243" s="48">
        <v>-11000</v>
      </c>
      <c r="F243" s="58">
        <v>-4340</v>
      </c>
      <c r="G243" s="194">
        <v>-7000</v>
      </c>
      <c r="H243" s="355">
        <v>-12000</v>
      </c>
    </row>
    <row r="244" spans="1:8" ht="15.75" thickBot="1" x14ac:dyDescent="0.3">
      <c r="A244" s="137" t="s">
        <v>111</v>
      </c>
      <c r="B244" s="143">
        <f>SUM(B234:B243)</f>
        <v>-55854.5</v>
      </c>
      <c r="C244" s="85">
        <f>SUM(C234:C243)</f>
        <v>-23975</v>
      </c>
      <c r="D244" s="136"/>
      <c r="E244" s="142">
        <f t="shared" ref="E244" si="85">SUM(E234:E243)</f>
        <v>-40300</v>
      </c>
      <c r="F244" s="153">
        <f>SUM(F234:F243)</f>
        <v>-25085</v>
      </c>
      <c r="G244" s="196">
        <f>SUM(G234:G243)</f>
        <v>-39500</v>
      </c>
      <c r="H244" s="352">
        <f t="shared" ref="H244" si="86">SUM(H234:H243)</f>
        <v>-44350</v>
      </c>
    </row>
    <row r="245" spans="1:8" x14ac:dyDescent="0.25">
      <c r="A245" s="54"/>
      <c r="B245" s="45"/>
      <c r="C245" s="45"/>
      <c r="D245" s="45"/>
      <c r="E245" s="45"/>
      <c r="F245" s="45"/>
      <c r="G245" s="45"/>
      <c r="H245" s="45"/>
    </row>
    <row r="246" spans="1:8" x14ac:dyDescent="0.25">
      <c r="A246" s="39"/>
      <c r="B246" s="45"/>
      <c r="C246" s="45"/>
      <c r="D246" s="45"/>
      <c r="E246" s="55"/>
      <c r="F246" s="55"/>
      <c r="G246" s="55"/>
      <c r="H246" s="55"/>
    </row>
    <row r="247" spans="1:8" ht="15.75" thickBot="1" x14ac:dyDescent="0.3">
      <c r="A247" s="38" t="s">
        <v>112</v>
      </c>
      <c r="B247" s="46"/>
      <c r="C247" s="46"/>
      <c r="D247" s="46"/>
      <c r="E247" s="46"/>
      <c r="F247" s="46"/>
      <c r="G247" s="31"/>
      <c r="H247" s="31"/>
    </row>
    <row r="248" spans="1:8" x14ac:dyDescent="0.25">
      <c r="A248" s="39"/>
      <c r="B248" s="116" t="s">
        <v>227</v>
      </c>
      <c r="C248" s="117" t="s">
        <v>232</v>
      </c>
      <c r="D248" s="125"/>
      <c r="E248" s="138" t="s">
        <v>155</v>
      </c>
      <c r="F248" s="146" t="s">
        <v>281</v>
      </c>
      <c r="G248" s="266" t="s">
        <v>225</v>
      </c>
      <c r="H248" s="255"/>
    </row>
    <row r="249" spans="1:8" x14ac:dyDescent="0.25">
      <c r="A249" s="39"/>
      <c r="B249" s="118" t="s">
        <v>228</v>
      </c>
      <c r="C249" s="119" t="s">
        <v>233</v>
      </c>
      <c r="D249" s="125"/>
      <c r="E249" s="139" t="s">
        <v>1</v>
      </c>
      <c r="F249" s="147" t="s">
        <v>224</v>
      </c>
      <c r="G249" s="267" t="s">
        <v>226</v>
      </c>
      <c r="H249" s="256" t="s">
        <v>270</v>
      </c>
    </row>
    <row r="250" spans="1:8" ht="15.75" thickBot="1" x14ac:dyDescent="0.3">
      <c r="A250" s="51"/>
      <c r="B250" s="120"/>
      <c r="C250" s="121"/>
      <c r="D250" s="125"/>
      <c r="E250" s="140" t="s">
        <v>191</v>
      </c>
      <c r="F250" s="148" t="s">
        <v>191</v>
      </c>
      <c r="G250" s="219"/>
      <c r="H250" s="257"/>
    </row>
    <row r="251" spans="1:8" x14ac:dyDescent="0.25">
      <c r="A251" s="37" t="s">
        <v>162</v>
      </c>
      <c r="B251" s="339">
        <v>-6124.32</v>
      </c>
      <c r="C251" s="84">
        <v>-5560</v>
      </c>
      <c r="D251" s="86"/>
      <c r="E251" s="48">
        <v>-6000</v>
      </c>
      <c r="F251" s="58">
        <v>-3822</v>
      </c>
      <c r="G251" s="194">
        <v>-6000</v>
      </c>
      <c r="H251" s="247">
        <v>-6500</v>
      </c>
    </row>
    <row r="252" spans="1:8" x14ac:dyDescent="0.25">
      <c r="A252" s="37" t="s">
        <v>113</v>
      </c>
      <c r="B252" s="339">
        <v>-10300</v>
      </c>
      <c r="C252" s="84">
        <v>-11000</v>
      </c>
      <c r="D252" s="86"/>
      <c r="E252" s="48">
        <v>-11500</v>
      </c>
      <c r="F252" s="58">
        <v>-11400</v>
      </c>
      <c r="G252" s="194">
        <v>-11400</v>
      </c>
      <c r="H252" s="247">
        <v>-11700</v>
      </c>
    </row>
    <row r="253" spans="1:8" x14ac:dyDescent="0.25">
      <c r="A253" s="37" t="s">
        <v>114</v>
      </c>
      <c r="B253" s="339">
        <v>-1693.99</v>
      </c>
      <c r="C253" s="84">
        <v>-196</v>
      </c>
      <c r="D253" s="86"/>
      <c r="E253" s="48">
        <v>-1000</v>
      </c>
      <c r="F253" s="58">
        <v>-1184</v>
      </c>
      <c r="G253" s="194">
        <v>-2500</v>
      </c>
      <c r="H253" s="247">
        <v>-2500</v>
      </c>
    </row>
    <row r="254" spans="1:8" x14ac:dyDescent="0.25">
      <c r="A254" s="53" t="s">
        <v>264</v>
      </c>
      <c r="B254" s="339">
        <v>-975.55</v>
      </c>
      <c r="C254" s="84">
        <v>-1006</v>
      </c>
      <c r="D254" s="86"/>
      <c r="E254" s="48">
        <v>-1100</v>
      </c>
      <c r="F254" s="58">
        <v>-737</v>
      </c>
      <c r="G254" s="194">
        <v>-1000</v>
      </c>
      <c r="H254" s="247">
        <v>-1300</v>
      </c>
    </row>
    <row r="255" spans="1:8" x14ac:dyDescent="0.25">
      <c r="A255" s="37" t="s">
        <v>115</v>
      </c>
      <c r="B255" s="339">
        <v>-7649.73</v>
      </c>
      <c r="C255" s="84">
        <v>-8669</v>
      </c>
      <c r="D255" s="86"/>
      <c r="E255" s="48">
        <v>-8000</v>
      </c>
      <c r="F255" s="58">
        <v>-5682</v>
      </c>
      <c r="G255" s="194">
        <v>-8000</v>
      </c>
      <c r="H255" s="247">
        <v>-8000</v>
      </c>
    </row>
    <row r="256" spans="1:8" x14ac:dyDescent="0.25">
      <c r="A256" s="37" t="s">
        <v>116</v>
      </c>
      <c r="B256" s="339">
        <v>-48743.57</v>
      </c>
      <c r="C256" s="84">
        <v>-28435</v>
      </c>
      <c r="D256" s="86"/>
      <c r="E256" s="48">
        <v>-37000</v>
      </c>
      <c r="F256" s="58">
        <v>-36264</v>
      </c>
      <c r="G256" s="194">
        <v>-47000</v>
      </c>
      <c r="H256" s="247">
        <v>-50000</v>
      </c>
    </row>
    <row r="257" spans="1:8" hidden="1" x14ac:dyDescent="0.25">
      <c r="A257" s="37" t="s">
        <v>117</v>
      </c>
      <c r="B257" s="339"/>
      <c r="C257" s="84">
        <v>0</v>
      </c>
      <c r="D257" s="86"/>
      <c r="E257" s="48">
        <v>0</v>
      </c>
      <c r="F257" s="58">
        <v>0</v>
      </c>
      <c r="G257" s="194">
        <v>0</v>
      </c>
      <c r="H257" s="247">
        <v>0</v>
      </c>
    </row>
    <row r="258" spans="1:8" x14ac:dyDescent="0.25">
      <c r="A258" s="37" t="s">
        <v>118</v>
      </c>
      <c r="B258" s="339">
        <v>-4110.3100000000004</v>
      </c>
      <c r="C258" s="84">
        <v>-117</v>
      </c>
      <c r="D258" s="86"/>
      <c r="E258" s="48">
        <v>-3000</v>
      </c>
      <c r="F258" s="58">
        <v>-4161</v>
      </c>
      <c r="G258" s="194">
        <v>-18000</v>
      </c>
      <c r="H258" s="247">
        <v>-3000</v>
      </c>
    </row>
    <row r="259" spans="1:8" x14ac:dyDescent="0.25">
      <c r="A259" s="37" t="s">
        <v>119</v>
      </c>
      <c r="B259" s="339">
        <v>-1327</v>
      </c>
      <c r="C259" s="84">
        <v>-392</v>
      </c>
      <c r="D259" s="86"/>
      <c r="E259" s="48">
        <v>-600</v>
      </c>
      <c r="F259" s="58">
        <v>-528</v>
      </c>
      <c r="G259" s="194">
        <v>-700</v>
      </c>
      <c r="H259" s="247">
        <v>-1000</v>
      </c>
    </row>
    <row r="260" spans="1:8" x14ac:dyDescent="0.25">
      <c r="A260" s="37" t="s">
        <v>120</v>
      </c>
      <c r="B260" s="339">
        <v>-3954.65</v>
      </c>
      <c r="C260" s="84">
        <v>-253</v>
      </c>
      <c r="D260" s="86"/>
      <c r="E260" s="48">
        <v>-2000</v>
      </c>
      <c r="F260" s="58">
        <v>77</v>
      </c>
      <c r="G260" s="194">
        <v>-1000</v>
      </c>
      <c r="H260" s="247">
        <v>-2500</v>
      </c>
    </row>
    <row r="261" spans="1:8" x14ac:dyDescent="0.25">
      <c r="A261" s="37" t="s">
        <v>121</v>
      </c>
      <c r="B261" s="339">
        <v>-27399.39</v>
      </c>
      <c r="C261" s="84">
        <v>-23760</v>
      </c>
      <c r="D261" s="86"/>
      <c r="E261" s="48">
        <v>-27000</v>
      </c>
      <c r="F261" s="58">
        <v>-21644</v>
      </c>
      <c r="G261" s="194">
        <v>-27500</v>
      </c>
      <c r="H261" s="247">
        <v>-28000</v>
      </c>
    </row>
    <row r="262" spans="1:8" x14ac:dyDescent="0.25">
      <c r="A262" s="37" t="s">
        <v>122</v>
      </c>
      <c r="B262" s="339">
        <v>-3835.45</v>
      </c>
      <c r="C262" s="84">
        <v>-1543</v>
      </c>
      <c r="D262" s="86"/>
      <c r="E262" s="48">
        <v>-5000</v>
      </c>
      <c r="F262" s="58">
        <v>-2789</v>
      </c>
      <c r="G262" s="194">
        <v>-6000</v>
      </c>
      <c r="H262" s="247">
        <v>-7000</v>
      </c>
    </row>
    <row r="263" spans="1:8" x14ac:dyDescent="0.25">
      <c r="A263" s="37" t="s">
        <v>123</v>
      </c>
      <c r="B263" s="339">
        <v>-2950</v>
      </c>
      <c r="C263" s="84">
        <v>-2575</v>
      </c>
      <c r="D263" s="86"/>
      <c r="E263" s="48">
        <v>-2000</v>
      </c>
      <c r="F263" s="58">
        <v>-4825</v>
      </c>
      <c r="G263" s="194">
        <v>-6000</v>
      </c>
      <c r="H263" s="247">
        <v>-3000</v>
      </c>
    </row>
    <row r="264" spans="1:8" x14ac:dyDescent="0.25">
      <c r="A264" s="37" t="s">
        <v>124</v>
      </c>
      <c r="B264" s="339">
        <v>-9618.07</v>
      </c>
      <c r="C264" s="84">
        <v>-3829</v>
      </c>
      <c r="D264" s="86"/>
      <c r="E264" s="48">
        <v>-6000</v>
      </c>
      <c r="F264" s="58">
        <v>-4202</v>
      </c>
      <c r="G264" s="194">
        <v>-6000</v>
      </c>
      <c r="H264" s="247">
        <v>-10000</v>
      </c>
    </row>
    <row r="265" spans="1:8" x14ac:dyDescent="0.25">
      <c r="A265" s="37" t="s">
        <v>125</v>
      </c>
      <c r="B265" s="339">
        <v>-6267.18</v>
      </c>
      <c r="C265" s="84">
        <v>-1500</v>
      </c>
      <c r="D265" s="86"/>
      <c r="E265" s="48">
        <v>-3000</v>
      </c>
      <c r="F265" s="58">
        <v>-1388</v>
      </c>
      <c r="G265" s="194">
        <v>-4500</v>
      </c>
      <c r="H265" s="247">
        <v>-4000</v>
      </c>
    </row>
    <row r="266" spans="1:8" x14ac:dyDescent="0.25">
      <c r="A266" s="37" t="s">
        <v>126</v>
      </c>
      <c r="B266" s="339">
        <v>-17793</v>
      </c>
      <c r="C266" s="84">
        <v>-17448</v>
      </c>
      <c r="D266" s="86"/>
      <c r="E266" s="48">
        <v>-17448</v>
      </c>
      <c r="F266" s="58">
        <v>-17598</v>
      </c>
      <c r="G266" s="194">
        <v>-17598</v>
      </c>
      <c r="H266" s="247">
        <v>-17448</v>
      </c>
    </row>
    <row r="267" spans="1:8" x14ac:dyDescent="0.25">
      <c r="A267" s="37" t="s">
        <v>127</v>
      </c>
      <c r="B267" s="339">
        <v>-16901</v>
      </c>
      <c r="C267" s="84">
        <v>-14992</v>
      </c>
      <c r="D267" s="86"/>
      <c r="E267" s="48">
        <v>-12000</v>
      </c>
      <c r="F267" s="58">
        <v>-7835</v>
      </c>
      <c r="G267" s="194">
        <v>-15000</v>
      </c>
      <c r="H267" s="247">
        <v>-17000</v>
      </c>
    </row>
    <row r="268" spans="1:8" x14ac:dyDescent="0.25">
      <c r="A268" s="37" t="s">
        <v>128</v>
      </c>
      <c r="B268" s="339">
        <v>-1069</v>
      </c>
      <c r="C268" s="84">
        <v>-14078</v>
      </c>
      <c r="D268" s="86"/>
      <c r="E268" s="48">
        <v>-11700</v>
      </c>
      <c r="F268" s="58">
        <v>-3282</v>
      </c>
      <c r="G268" s="194">
        <v>-4000</v>
      </c>
      <c r="H268" s="247">
        <v>-5000</v>
      </c>
    </row>
    <row r="269" spans="1:8" x14ac:dyDescent="0.25">
      <c r="A269" s="36" t="s">
        <v>211</v>
      </c>
      <c r="B269" s="339">
        <v>-358104.57</v>
      </c>
      <c r="C269" s="84">
        <v>-278552</v>
      </c>
      <c r="D269" s="86"/>
      <c r="E269" s="48">
        <v>-319260</v>
      </c>
      <c r="F269" s="58">
        <v>-248720</v>
      </c>
      <c r="G269" s="194">
        <v>-337000</v>
      </c>
      <c r="H269" s="247">
        <v>-365000</v>
      </c>
    </row>
    <row r="270" spans="1:8" x14ac:dyDescent="0.25">
      <c r="A270" s="37" t="s">
        <v>129</v>
      </c>
      <c r="B270" s="339">
        <v>-83165.990000000005</v>
      </c>
      <c r="C270" s="84">
        <v>-54050</v>
      </c>
      <c r="D270" s="86"/>
      <c r="E270" s="48">
        <v>-26500</v>
      </c>
      <c r="F270" s="58">
        <v>-39488</v>
      </c>
      <c r="G270" s="194">
        <v>-58200</v>
      </c>
      <c r="H270" s="247">
        <v>-68460</v>
      </c>
    </row>
    <row r="271" spans="1:8" x14ac:dyDescent="0.25">
      <c r="A271" s="37" t="s">
        <v>130</v>
      </c>
      <c r="B271" s="339">
        <v>-3510.1</v>
      </c>
      <c r="C271" s="84">
        <v>-613</v>
      </c>
      <c r="D271" s="86"/>
      <c r="E271" s="48">
        <v>-500</v>
      </c>
      <c r="F271" s="58">
        <v>-844</v>
      </c>
      <c r="G271" s="194">
        <v>-1150</v>
      </c>
      <c r="H271" s="247">
        <v>-1000</v>
      </c>
    </row>
    <row r="272" spans="1:8" x14ac:dyDescent="0.25">
      <c r="A272" s="37" t="s">
        <v>131</v>
      </c>
      <c r="B272" s="339">
        <v>-38917.18</v>
      </c>
      <c r="C272" s="84">
        <v>-7352</v>
      </c>
      <c r="D272" s="86"/>
      <c r="E272" s="48">
        <v>-25969</v>
      </c>
      <c r="F272" s="58">
        <v>-21481</v>
      </c>
      <c r="G272" s="194">
        <v>-30000</v>
      </c>
      <c r="H272" s="247">
        <v>-36660</v>
      </c>
    </row>
    <row r="273" spans="1:8" x14ac:dyDescent="0.25">
      <c r="A273" s="37" t="s">
        <v>234</v>
      </c>
      <c r="B273" s="339">
        <v>-270</v>
      </c>
      <c r="C273" s="84">
        <v>0</v>
      </c>
      <c r="D273" s="86"/>
      <c r="E273" s="48">
        <v>0</v>
      </c>
      <c r="F273" s="58">
        <v>-20</v>
      </c>
      <c r="G273" s="194">
        <v>-20</v>
      </c>
      <c r="H273" s="247">
        <v>0</v>
      </c>
    </row>
    <row r="274" spans="1:8" ht="15.75" thickBot="1" x14ac:dyDescent="0.3">
      <c r="A274" s="36" t="s">
        <v>246</v>
      </c>
      <c r="B274" s="339">
        <v>0</v>
      </c>
      <c r="C274" s="84">
        <v>0</v>
      </c>
      <c r="D274" s="86"/>
      <c r="E274" s="48">
        <v>-12000</v>
      </c>
      <c r="F274" s="58">
        <v>-1834</v>
      </c>
      <c r="G274" s="194">
        <v>-4000</v>
      </c>
      <c r="H274" s="247">
        <v>-5000</v>
      </c>
    </row>
    <row r="275" spans="1:8" ht="15.75" thickBot="1" x14ac:dyDescent="0.3">
      <c r="A275" s="34" t="s">
        <v>132</v>
      </c>
      <c r="B275" s="143">
        <f>SUM(B251:B274)</f>
        <v>-654680.05000000005</v>
      </c>
      <c r="C275" s="85">
        <f>SUM(C251:C274)</f>
        <v>-475920</v>
      </c>
      <c r="D275" s="136"/>
      <c r="E275" s="142">
        <f>SUM(E251:E274)</f>
        <v>-538577</v>
      </c>
      <c r="F275" s="153">
        <f>SUM(F251:F274)</f>
        <v>-439651</v>
      </c>
      <c r="G275" s="196">
        <f>SUM(G251:G274)</f>
        <v>-612568</v>
      </c>
      <c r="H275" s="246">
        <f>SUM(H251:H274)</f>
        <v>-654068</v>
      </c>
    </row>
    <row r="276" spans="1:8" x14ac:dyDescent="0.25">
      <c r="A276" s="35"/>
      <c r="B276" s="45"/>
      <c r="C276" s="86"/>
      <c r="D276" s="86"/>
      <c r="E276" s="55"/>
      <c r="F276" s="55"/>
      <c r="G276" s="55"/>
      <c r="H276" s="55"/>
    </row>
    <row r="277" spans="1:8" ht="15.75" thickBot="1" x14ac:dyDescent="0.3">
      <c r="A277" s="35" t="s">
        <v>133</v>
      </c>
      <c r="B277" s="45"/>
      <c r="C277" s="45"/>
      <c r="D277" s="45"/>
      <c r="E277" s="31"/>
      <c r="F277" s="31"/>
      <c r="G277" s="31"/>
      <c r="H277" s="31"/>
    </row>
    <row r="278" spans="1:8" ht="15.75" thickTop="1" x14ac:dyDescent="0.25">
      <c r="A278" s="56"/>
      <c r="B278" s="116" t="s">
        <v>227</v>
      </c>
      <c r="C278" s="117" t="s">
        <v>232</v>
      </c>
      <c r="D278" s="125"/>
      <c r="E278" s="138" t="s">
        <v>155</v>
      </c>
      <c r="F278" s="146" t="s">
        <v>281</v>
      </c>
      <c r="G278" s="266" t="s">
        <v>225</v>
      </c>
      <c r="H278" s="255" t="s">
        <v>270</v>
      </c>
    </row>
    <row r="279" spans="1:8" x14ac:dyDescent="0.25">
      <c r="A279" s="39"/>
      <c r="B279" s="118" t="s">
        <v>228</v>
      </c>
      <c r="C279" s="119" t="s">
        <v>233</v>
      </c>
      <c r="D279" s="125"/>
      <c r="E279" s="139" t="s">
        <v>1</v>
      </c>
      <c r="F279" s="147" t="s">
        <v>224</v>
      </c>
      <c r="G279" s="267" t="s">
        <v>226</v>
      </c>
      <c r="H279" s="256"/>
    </row>
    <row r="280" spans="1:8" ht="15.75" thickBot="1" x14ac:dyDescent="0.3">
      <c r="A280" s="51"/>
      <c r="B280" s="120"/>
      <c r="C280" s="121"/>
      <c r="D280" s="125"/>
      <c r="E280" s="140" t="s">
        <v>191</v>
      </c>
      <c r="F280" s="148" t="s">
        <v>191</v>
      </c>
      <c r="G280" s="219"/>
      <c r="H280" s="257"/>
    </row>
    <row r="281" spans="1:8" x14ac:dyDescent="0.25">
      <c r="A281" s="35"/>
      <c r="B281" s="341"/>
      <c r="C281" s="74"/>
      <c r="D281" s="46"/>
      <c r="E281" s="48"/>
      <c r="F281" s="65"/>
      <c r="G281" s="194"/>
      <c r="H281" s="247"/>
    </row>
    <row r="282" spans="1:8" x14ac:dyDescent="0.25">
      <c r="A282" s="37" t="s">
        <v>193</v>
      </c>
      <c r="B282" s="341">
        <v>3875</v>
      </c>
      <c r="C282" s="74">
        <v>0</v>
      </c>
      <c r="D282" s="46"/>
      <c r="E282" s="48">
        <v>2000</v>
      </c>
      <c r="F282" s="65">
        <v>770</v>
      </c>
      <c r="G282" s="194">
        <v>770</v>
      </c>
      <c r="H282" s="247">
        <v>4000</v>
      </c>
    </row>
    <row r="283" spans="1:8" x14ac:dyDescent="0.25">
      <c r="A283" s="37" t="s">
        <v>134</v>
      </c>
      <c r="B283" s="342">
        <v>3058</v>
      </c>
      <c r="C283" s="74">
        <v>1247</v>
      </c>
      <c r="D283" s="46"/>
      <c r="E283" s="48">
        <v>600</v>
      </c>
      <c r="F283" s="65">
        <v>108</v>
      </c>
      <c r="G283" s="194">
        <v>150</v>
      </c>
      <c r="H283" s="247">
        <v>3000</v>
      </c>
    </row>
    <row r="284" spans="1:8" ht="15.75" thickBot="1" x14ac:dyDescent="0.3">
      <c r="A284" s="37" t="s">
        <v>135</v>
      </c>
      <c r="B284" s="341">
        <v>184</v>
      </c>
      <c r="C284" s="74">
        <v>0</v>
      </c>
      <c r="D284" s="46"/>
      <c r="E284" s="48">
        <v>100</v>
      </c>
      <c r="F284" s="65">
        <v>0</v>
      </c>
      <c r="G284" s="194">
        <v>0</v>
      </c>
      <c r="H284" s="247">
        <v>200</v>
      </c>
    </row>
    <row r="285" spans="1:8" ht="15.75" thickBot="1" x14ac:dyDescent="0.3">
      <c r="A285" s="35" t="s">
        <v>237</v>
      </c>
      <c r="B285" s="343">
        <f>SUM(B282-B283-B284)</f>
        <v>633</v>
      </c>
      <c r="C285" s="83">
        <f>SUM(C282-C283-C284)</f>
        <v>-1247</v>
      </c>
      <c r="D285" s="46"/>
      <c r="E285" s="186">
        <f>SUM(E282-E283-E284)</f>
        <v>1300</v>
      </c>
      <c r="F285" s="67">
        <f>SUM(F282-F283-F284)</f>
        <v>662</v>
      </c>
      <c r="G285" s="193">
        <f>SUM(G282-G283-G284)</f>
        <v>620</v>
      </c>
      <c r="H285" s="250">
        <f>SUM(H282-H283-H284)</f>
        <v>800</v>
      </c>
    </row>
    <row r="286" spans="1:8" ht="15.75" thickBot="1" x14ac:dyDescent="0.3">
      <c r="A286" s="35"/>
      <c r="B286" s="341"/>
      <c r="C286" s="82"/>
      <c r="D286" s="46"/>
      <c r="E286" s="52"/>
      <c r="F286" s="66"/>
      <c r="G286" s="195"/>
      <c r="H286" s="249"/>
    </row>
    <row r="287" spans="1:8" x14ac:dyDescent="0.25">
      <c r="A287" s="35"/>
      <c r="B287" s="335"/>
      <c r="C287" s="82"/>
      <c r="D287" s="46"/>
      <c r="E287" s="52"/>
      <c r="F287" s="66"/>
      <c r="G287" s="195"/>
      <c r="H287" s="249"/>
    </row>
    <row r="288" spans="1:8" x14ac:dyDescent="0.25">
      <c r="A288" s="37" t="s">
        <v>235</v>
      </c>
      <c r="B288" s="341">
        <v>19926</v>
      </c>
      <c r="C288" s="74">
        <v>0</v>
      </c>
      <c r="D288" s="46"/>
      <c r="E288" s="48">
        <v>4000</v>
      </c>
      <c r="F288" s="65">
        <v>0</v>
      </c>
      <c r="G288" s="194">
        <v>0</v>
      </c>
      <c r="H288" s="247"/>
    </row>
    <row r="289" spans="1:8" x14ac:dyDescent="0.25">
      <c r="A289" s="37" t="s">
        <v>209</v>
      </c>
      <c r="B289" s="341">
        <v>15642</v>
      </c>
      <c r="C289" s="74">
        <v>0</v>
      </c>
      <c r="D289" s="46"/>
      <c r="E289" s="48">
        <v>2000</v>
      </c>
      <c r="F289" s="65">
        <v>0</v>
      </c>
      <c r="G289" s="194">
        <v>0</v>
      </c>
      <c r="H289" s="247"/>
    </row>
    <row r="290" spans="1:8" ht="15.75" thickBot="1" x14ac:dyDescent="0.3">
      <c r="A290" s="37" t="s">
        <v>210</v>
      </c>
      <c r="B290" s="341">
        <v>0</v>
      </c>
      <c r="C290" s="74">
        <v>0</v>
      </c>
      <c r="D290" s="46"/>
      <c r="E290" s="48">
        <v>0</v>
      </c>
      <c r="F290" s="65">
        <v>0</v>
      </c>
      <c r="G290" s="194">
        <v>0</v>
      </c>
      <c r="H290" s="247"/>
    </row>
    <row r="291" spans="1:8" ht="15.75" thickBot="1" x14ac:dyDescent="0.3">
      <c r="A291" s="38" t="s">
        <v>236</v>
      </c>
      <c r="B291" s="343">
        <f>SUM(B288-B289-B290)</f>
        <v>4284</v>
      </c>
      <c r="C291" s="83">
        <v>0</v>
      </c>
      <c r="D291" s="46"/>
      <c r="E291" s="186">
        <v>2000</v>
      </c>
      <c r="F291" s="67">
        <f>SUM(F288-F289)</f>
        <v>0</v>
      </c>
      <c r="G291" s="193">
        <v>0</v>
      </c>
      <c r="H291" s="248"/>
    </row>
    <row r="292" spans="1:8" x14ac:dyDescent="0.25">
      <c r="A292" s="35"/>
      <c r="B292" s="335"/>
      <c r="C292" s="74"/>
      <c r="D292" s="46"/>
      <c r="E292" s="48"/>
      <c r="F292" s="65"/>
      <c r="G292" s="194"/>
      <c r="H292" s="247"/>
    </row>
    <row r="293" spans="1:8" x14ac:dyDescent="0.25">
      <c r="A293" s="37" t="s">
        <v>136</v>
      </c>
      <c r="B293" s="341">
        <v>39731</v>
      </c>
      <c r="C293" s="74">
        <v>2000</v>
      </c>
      <c r="D293" s="46"/>
      <c r="E293" s="48">
        <v>0</v>
      </c>
      <c r="F293" s="65">
        <v>0</v>
      </c>
      <c r="G293" s="194">
        <v>0</v>
      </c>
      <c r="H293" s="247">
        <v>40000</v>
      </c>
    </row>
    <row r="294" spans="1:8" x14ac:dyDescent="0.25">
      <c r="A294" s="37" t="s">
        <v>137</v>
      </c>
      <c r="B294" s="341">
        <v>16283</v>
      </c>
      <c r="C294" s="74">
        <v>2445</v>
      </c>
      <c r="D294" s="46"/>
      <c r="E294" s="48">
        <v>0</v>
      </c>
      <c r="F294" s="65">
        <v>0</v>
      </c>
      <c r="G294" s="194">
        <v>0</v>
      </c>
      <c r="H294" s="247">
        <v>28000</v>
      </c>
    </row>
    <row r="295" spans="1:8" ht="15.75" thickBot="1" x14ac:dyDescent="0.3">
      <c r="A295" s="37" t="s">
        <v>138</v>
      </c>
      <c r="B295" s="341">
        <v>542</v>
      </c>
      <c r="C295" s="74">
        <v>0</v>
      </c>
      <c r="D295" s="46"/>
      <c r="E295" s="48">
        <v>0</v>
      </c>
      <c r="F295" s="65">
        <v>0</v>
      </c>
      <c r="G295" s="194">
        <v>0</v>
      </c>
      <c r="H295" s="247">
        <v>400</v>
      </c>
    </row>
    <row r="296" spans="1:8" ht="15.75" thickBot="1" x14ac:dyDescent="0.3">
      <c r="A296" s="35" t="s">
        <v>238</v>
      </c>
      <c r="B296" s="343">
        <f>SUM(B293-B294-B295)</f>
        <v>22906</v>
      </c>
      <c r="C296" s="83">
        <f t="shared" ref="C296:E296" si="87">SUM(C293-C294-C295)</f>
        <v>-445</v>
      </c>
      <c r="D296" s="46"/>
      <c r="E296" s="186">
        <f t="shared" si="87"/>
        <v>0</v>
      </c>
      <c r="F296" s="67">
        <f>SUM(F293-F294-F295)</f>
        <v>0</v>
      </c>
      <c r="G296" s="193">
        <f>SUM(G293-G294-G295)</f>
        <v>0</v>
      </c>
      <c r="H296" s="248">
        <f>SUM(H293-H294-H295)</f>
        <v>11600</v>
      </c>
    </row>
    <row r="297" spans="1:8" x14ac:dyDescent="0.25">
      <c r="A297" s="35"/>
      <c r="B297" s="342"/>
      <c r="C297" s="74"/>
      <c r="D297" s="46"/>
      <c r="E297" s="48"/>
      <c r="F297" s="65"/>
      <c r="G297" s="194"/>
      <c r="H297" s="247"/>
    </row>
    <row r="298" spans="1:8" x14ac:dyDescent="0.25">
      <c r="A298" s="37" t="s">
        <v>139</v>
      </c>
      <c r="B298" s="344">
        <v>13371</v>
      </c>
      <c r="C298" s="74">
        <v>0</v>
      </c>
      <c r="D298" s="46"/>
      <c r="E298" s="48">
        <v>5000</v>
      </c>
      <c r="F298" s="65">
        <v>0</v>
      </c>
      <c r="G298" s="194">
        <v>0</v>
      </c>
      <c r="H298" s="247">
        <v>0</v>
      </c>
    </row>
    <row r="299" spans="1:8" x14ac:dyDescent="0.25">
      <c r="A299" s="37" t="s">
        <v>140</v>
      </c>
      <c r="B299" s="342">
        <v>3651</v>
      </c>
      <c r="C299" s="74">
        <v>0</v>
      </c>
      <c r="D299" s="46"/>
      <c r="E299" s="48">
        <v>1000</v>
      </c>
      <c r="F299" s="65">
        <v>0</v>
      </c>
      <c r="G299" s="194">
        <v>0</v>
      </c>
      <c r="H299" s="247">
        <v>0</v>
      </c>
    </row>
    <row r="300" spans="1:8" ht="15.75" thickBot="1" x14ac:dyDescent="0.3">
      <c r="A300" s="37" t="s">
        <v>141</v>
      </c>
      <c r="B300" s="335">
        <v>552</v>
      </c>
      <c r="C300" s="74">
        <v>0</v>
      </c>
      <c r="D300" s="46"/>
      <c r="E300" s="48">
        <v>0</v>
      </c>
      <c r="F300" s="65">
        <v>0</v>
      </c>
      <c r="G300" s="194">
        <v>0</v>
      </c>
      <c r="H300" s="247">
        <v>0</v>
      </c>
    </row>
    <row r="301" spans="1:8" ht="15.75" thickBot="1" x14ac:dyDescent="0.3">
      <c r="A301" s="35" t="s">
        <v>239</v>
      </c>
      <c r="B301" s="343">
        <f>SUM(B298-B299-B300)</f>
        <v>9168</v>
      </c>
      <c r="C301" s="83">
        <f t="shared" ref="C301:E301" si="88">SUM(C298-C299-C300)</f>
        <v>0</v>
      </c>
      <c r="D301" s="46"/>
      <c r="E301" s="186">
        <f t="shared" si="88"/>
        <v>4000</v>
      </c>
      <c r="F301" s="67">
        <f>SUM(F298-F299-F300)</f>
        <v>0</v>
      </c>
      <c r="G301" s="193">
        <v>0</v>
      </c>
      <c r="H301" s="248">
        <v>0</v>
      </c>
    </row>
    <row r="302" spans="1:8" x14ac:dyDescent="0.25">
      <c r="A302" s="35"/>
      <c r="B302" s="335"/>
      <c r="C302" s="74"/>
      <c r="D302" s="46"/>
      <c r="E302" s="48"/>
      <c r="F302" s="65"/>
      <c r="G302" s="194"/>
      <c r="H302" s="247"/>
    </row>
    <row r="303" spans="1:8" x14ac:dyDescent="0.25">
      <c r="A303" s="37" t="s">
        <v>267</v>
      </c>
      <c r="B303" s="341">
        <v>5060</v>
      </c>
      <c r="C303" s="74">
        <v>0</v>
      </c>
      <c r="D303" s="46"/>
      <c r="E303" s="48">
        <v>5000</v>
      </c>
      <c r="F303" s="65">
        <v>2908</v>
      </c>
      <c r="G303" s="194">
        <v>2908</v>
      </c>
      <c r="H303" s="247">
        <v>4000</v>
      </c>
    </row>
    <row r="304" spans="1:8" x14ac:dyDescent="0.25">
      <c r="A304" s="37" t="s">
        <v>142</v>
      </c>
      <c r="B304" s="341">
        <v>2548</v>
      </c>
      <c r="C304" s="74">
        <v>0</v>
      </c>
      <c r="D304" s="46"/>
      <c r="E304" s="48">
        <v>2100</v>
      </c>
      <c r="F304" s="65">
        <v>2281</v>
      </c>
      <c r="G304" s="194">
        <v>2281</v>
      </c>
      <c r="H304" s="247">
        <v>2500</v>
      </c>
    </row>
    <row r="305" spans="1:8" ht="15.75" thickBot="1" x14ac:dyDescent="0.3">
      <c r="A305" s="37" t="s">
        <v>143</v>
      </c>
      <c r="B305" s="341">
        <v>0</v>
      </c>
      <c r="C305" s="74">
        <v>0</v>
      </c>
      <c r="D305" s="46"/>
      <c r="E305" s="48">
        <v>500</v>
      </c>
      <c r="F305" s="65">
        <v>0</v>
      </c>
      <c r="G305" s="194">
        <v>0</v>
      </c>
      <c r="H305" s="247">
        <v>300</v>
      </c>
    </row>
    <row r="306" spans="1:8" ht="15.75" thickBot="1" x14ac:dyDescent="0.3">
      <c r="A306" s="35" t="s">
        <v>240</v>
      </c>
      <c r="B306" s="343">
        <f>SUM(B303-B304-B305)</f>
        <v>2512</v>
      </c>
      <c r="C306" s="83">
        <v>0</v>
      </c>
      <c r="D306" s="46"/>
      <c r="E306" s="186">
        <f t="shared" ref="E306" si="89">SUM(E303-E304-E305)</f>
        <v>2400</v>
      </c>
      <c r="F306" s="67">
        <f>SUM(F303-F304-F305)</f>
        <v>627</v>
      </c>
      <c r="G306" s="193">
        <f>SUM(G303-G304-G305)</f>
        <v>627</v>
      </c>
      <c r="H306" s="248">
        <f>SUM(H303-H304-H305)</f>
        <v>1200</v>
      </c>
    </row>
    <row r="307" spans="1:8" x14ac:dyDescent="0.25">
      <c r="A307" s="35"/>
      <c r="B307" s="342"/>
      <c r="C307" s="74"/>
      <c r="D307" s="46"/>
      <c r="E307" s="48"/>
      <c r="F307" s="65"/>
      <c r="G307" s="194"/>
      <c r="H307" s="247"/>
    </row>
    <row r="308" spans="1:8" x14ac:dyDescent="0.25">
      <c r="A308" s="37" t="s">
        <v>262</v>
      </c>
      <c r="B308" s="341">
        <v>1440</v>
      </c>
      <c r="C308" s="74">
        <v>0</v>
      </c>
      <c r="D308" s="46"/>
      <c r="E308" s="48">
        <v>2275</v>
      </c>
      <c r="F308" s="65">
        <v>2408</v>
      </c>
      <c r="G308" s="194">
        <v>2448</v>
      </c>
      <c r="H308" s="247">
        <v>2100</v>
      </c>
    </row>
    <row r="309" spans="1:8" x14ac:dyDescent="0.25">
      <c r="A309" s="37" t="s">
        <v>144</v>
      </c>
      <c r="B309" s="345">
        <v>1139</v>
      </c>
      <c r="C309" s="74">
        <v>0</v>
      </c>
      <c r="D309" s="46"/>
      <c r="E309" s="48">
        <v>1170</v>
      </c>
      <c r="F309" s="65">
        <v>1750</v>
      </c>
      <c r="G309" s="194">
        <v>1833</v>
      </c>
      <c r="H309" s="247">
        <v>1300</v>
      </c>
    </row>
    <row r="310" spans="1:8" ht="15.75" thickBot="1" x14ac:dyDescent="0.3">
      <c r="A310" s="37" t="s">
        <v>145</v>
      </c>
      <c r="B310" s="341">
        <v>230</v>
      </c>
      <c r="C310" s="74">
        <v>0</v>
      </c>
      <c r="D310" s="46"/>
      <c r="E310" s="48">
        <v>0</v>
      </c>
      <c r="F310" s="65">
        <v>0</v>
      </c>
      <c r="G310" s="194">
        <v>90</v>
      </c>
      <c r="H310" s="247">
        <v>200</v>
      </c>
    </row>
    <row r="311" spans="1:8" ht="15.75" thickBot="1" x14ac:dyDescent="0.3">
      <c r="A311" s="35" t="s">
        <v>241</v>
      </c>
      <c r="B311" s="343">
        <f>SUM(B308-B309-B310)</f>
        <v>71</v>
      </c>
      <c r="C311" s="83">
        <f t="shared" ref="C311:E311" si="90">SUM(C308-C309-C310)</f>
        <v>0</v>
      </c>
      <c r="D311" s="46"/>
      <c r="E311" s="186">
        <f t="shared" si="90"/>
        <v>1105</v>
      </c>
      <c r="F311" s="67">
        <f>SUM(F308-F309-F310)</f>
        <v>658</v>
      </c>
      <c r="G311" s="193">
        <f>SUM(G308-G309-G310)</f>
        <v>525</v>
      </c>
      <c r="H311" s="248">
        <f t="shared" ref="H311" si="91">SUM(H308-H309-H310)</f>
        <v>600</v>
      </c>
    </row>
    <row r="312" spans="1:8" x14ac:dyDescent="0.25">
      <c r="A312" s="35"/>
      <c r="B312" s="341"/>
      <c r="C312" s="74"/>
      <c r="D312" s="46"/>
      <c r="E312" s="48"/>
      <c r="F312" s="65"/>
      <c r="G312" s="194"/>
      <c r="H312" s="247"/>
    </row>
    <row r="313" spans="1:8" x14ac:dyDescent="0.25">
      <c r="A313" s="37" t="s">
        <v>146</v>
      </c>
      <c r="B313" s="341">
        <v>2765</v>
      </c>
      <c r="C313" s="74">
        <v>0</v>
      </c>
      <c r="D313" s="46"/>
      <c r="E313" s="48">
        <v>2000</v>
      </c>
      <c r="F313" s="65">
        <v>0</v>
      </c>
      <c r="G313" s="194">
        <v>0</v>
      </c>
      <c r="H313" s="247">
        <v>2500</v>
      </c>
    </row>
    <row r="314" spans="1:8" x14ac:dyDescent="0.25">
      <c r="A314" s="37" t="s">
        <v>147</v>
      </c>
      <c r="B314" s="341">
        <v>1162</v>
      </c>
      <c r="C314" s="74">
        <v>0</v>
      </c>
      <c r="D314" s="46"/>
      <c r="E314" s="48">
        <v>700</v>
      </c>
      <c r="F314" s="65">
        <v>0</v>
      </c>
      <c r="G314" s="194">
        <v>0</v>
      </c>
      <c r="H314" s="247">
        <v>1250</v>
      </c>
    </row>
    <row r="315" spans="1:8" ht="15.75" thickBot="1" x14ac:dyDescent="0.3">
      <c r="A315" s="37" t="s">
        <v>148</v>
      </c>
      <c r="B315" s="342">
        <v>0</v>
      </c>
      <c r="C315" s="74">
        <v>0</v>
      </c>
      <c r="D315" s="46"/>
      <c r="E315" s="48">
        <v>200</v>
      </c>
      <c r="F315" s="65">
        <v>0</v>
      </c>
      <c r="G315" s="194">
        <v>0</v>
      </c>
      <c r="H315" s="247">
        <v>0</v>
      </c>
    </row>
    <row r="316" spans="1:8" ht="15.75" thickBot="1" x14ac:dyDescent="0.3">
      <c r="A316" s="35" t="s">
        <v>242</v>
      </c>
      <c r="B316" s="346">
        <f>SUM(B313-B314-B315)</f>
        <v>1603</v>
      </c>
      <c r="C316" s="83">
        <f t="shared" ref="C316:E316" si="92">SUM(C313-C314-C315)</f>
        <v>0</v>
      </c>
      <c r="D316" s="46"/>
      <c r="E316" s="186">
        <f t="shared" si="92"/>
        <v>1100</v>
      </c>
      <c r="F316" s="67">
        <f>SUM(F313-F314-F315)</f>
        <v>0</v>
      </c>
      <c r="G316" s="193">
        <v>0</v>
      </c>
      <c r="H316" s="248">
        <f t="shared" ref="H316" si="93">SUM(H313-H314-H315)</f>
        <v>1250</v>
      </c>
    </row>
    <row r="317" spans="1:8" x14ac:dyDescent="0.25">
      <c r="A317" s="35"/>
      <c r="B317" s="341"/>
      <c r="C317" s="74"/>
      <c r="D317" s="46"/>
      <c r="E317" s="48"/>
      <c r="F317" s="65"/>
      <c r="G317" s="194"/>
      <c r="H317" s="247"/>
    </row>
    <row r="318" spans="1:8" x14ac:dyDescent="0.25">
      <c r="A318" s="37" t="s">
        <v>149</v>
      </c>
      <c r="B318" s="341">
        <v>0</v>
      </c>
      <c r="C318" s="74">
        <v>0</v>
      </c>
      <c r="D318" s="46"/>
      <c r="E318" s="48">
        <v>0</v>
      </c>
      <c r="F318" s="65">
        <v>0</v>
      </c>
      <c r="G318" s="194">
        <v>0</v>
      </c>
      <c r="H318" s="247">
        <v>0</v>
      </c>
    </row>
    <row r="319" spans="1:8" ht="15.75" thickBot="1" x14ac:dyDescent="0.3">
      <c r="A319" s="37" t="s">
        <v>261</v>
      </c>
      <c r="B319" s="342">
        <v>7664</v>
      </c>
      <c r="C319" s="74">
        <v>149</v>
      </c>
      <c r="D319" s="46"/>
      <c r="E319" s="48">
        <v>0</v>
      </c>
      <c r="F319" s="65">
        <v>150</v>
      </c>
      <c r="G319" s="194">
        <v>0</v>
      </c>
      <c r="H319" s="247">
        <v>0</v>
      </c>
    </row>
    <row r="320" spans="1:8" ht="15.75" thickBot="1" x14ac:dyDescent="0.3">
      <c r="A320" s="35" t="s">
        <v>150</v>
      </c>
      <c r="B320" s="343">
        <f>SUM(B318-B319)</f>
        <v>-7664</v>
      </c>
      <c r="C320" s="83">
        <f t="shared" ref="C320:E320" si="94">SUM(C318-C319)</f>
        <v>-149</v>
      </c>
      <c r="D320" s="46"/>
      <c r="E320" s="186">
        <f t="shared" si="94"/>
        <v>0</v>
      </c>
      <c r="F320" s="67">
        <f>SUM(F318-F319)</f>
        <v>-150</v>
      </c>
      <c r="G320" s="193">
        <f>SUM(G318-G319)</f>
        <v>0</v>
      </c>
      <c r="H320" s="248">
        <f t="shared" ref="H320" si="95">SUM(H318-H319)</f>
        <v>0</v>
      </c>
    </row>
    <row r="321" spans="1:8" x14ac:dyDescent="0.25">
      <c r="A321" s="35"/>
      <c r="B321" s="341"/>
      <c r="C321" s="74"/>
      <c r="D321" s="46"/>
      <c r="E321" s="48"/>
      <c r="F321" s="58"/>
      <c r="G321" s="194"/>
      <c r="H321" s="237"/>
    </row>
    <row r="322" spans="1:8" x14ac:dyDescent="0.25">
      <c r="A322" s="37" t="s">
        <v>151</v>
      </c>
      <c r="B322" s="341">
        <f>SUM(B282, B288, B293, B298, B303, B308, B313, B318)</f>
        <v>86168</v>
      </c>
      <c r="C322" s="74">
        <f>SUM(C282, C288, C293, C298, C303, C308, C313, C318)</f>
        <v>2000</v>
      </c>
      <c r="D322" s="46"/>
      <c r="E322" s="48">
        <f>SUM(E282, E288, E293, E298, E303, E308, E313, E318)</f>
        <v>20275</v>
      </c>
      <c r="F322" s="65">
        <f>SUM(F282, F288, F293, F298, F303, F308, F313, F318)</f>
        <v>6086</v>
      </c>
      <c r="G322" s="194">
        <f>SUM(G282, G288, G293, G298, G303, G308, G313, G318)</f>
        <v>6126</v>
      </c>
      <c r="H322" s="247">
        <f>SUM(H282, H288, H293, H298, H303, H308, H313, H318)</f>
        <v>52600</v>
      </c>
    </row>
    <row r="323" spans="1:8" ht="15.75" thickBot="1" x14ac:dyDescent="0.3">
      <c r="A323" s="37" t="s">
        <v>152</v>
      </c>
      <c r="B323" s="341">
        <f>SUM(B283, B289, B294, B299, B304, B309, B314, B319)</f>
        <v>51147</v>
      </c>
      <c r="C323" s="74">
        <f>SUM(C283, C289, C294, C299, C304, C309, C314, C319, )</f>
        <v>3841</v>
      </c>
      <c r="D323" s="46"/>
      <c r="E323" s="48">
        <f>SUM(E283, E289, E299, E294, E304, E309, E314)</f>
        <v>7570</v>
      </c>
      <c r="F323" s="65">
        <f>SUM(F283, F289, F299, F294, F304, F309, F314)</f>
        <v>4139</v>
      </c>
      <c r="G323" s="194">
        <f>SUM(G283, G289, G299, G294, G304, G309, G314)</f>
        <v>4264</v>
      </c>
      <c r="H323" s="247">
        <f>SUM(H283, H289, H299, H294, H304, H309, H314)</f>
        <v>36050</v>
      </c>
    </row>
    <row r="324" spans="1:8" ht="15.75" thickBot="1" x14ac:dyDescent="0.3">
      <c r="A324" s="37" t="s">
        <v>153</v>
      </c>
      <c r="B324" s="346">
        <f>SUM(B284, B290, B295, B300, B305, B310, B315)</f>
        <v>1508</v>
      </c>
      <c r="C324" s="74">
        <v>0</v>
      </c>
      <c r="D324" s="46"/>
      <c r="E324" s="48">
        <v>0</v>
      </c>
      <c r="F324" s="65">
        <v>0</v>
      </c>
      <c r="G324" s="194">
        <v>0</v>
      </c>
      <c r="H324" s="247">
        <v>0</v>
      </c>
    </row>
    <row r="325" spans="1:8" ht="15.75" thickBot="1" x14ac:dyDescent="0.3">
      <c r="A325" s="35" t="s">
        <v>154</v>
      </c>
      <c r="B325" s="347">
        <f>SUM(B322-B323-B324)</f>
        <v>33513</v>
      </c>
      <c r="C325" s="83">
        <f t="shared" ref="C325:E325" si="96">SUM(C322-C323-C324)</f>
        <v>-1841</v>
      </c>
      <c r="D325" s="46"/>
      <c r="E325" s="186">
        <f t="shared" si="96"/>
        <v>12705</v>
      </c>
      <c r="F325" s="68">
        <f>SUM(F322-F323-F324)</f>
        <v>1947</v>
      </c>
      <c r="G325" s="193">
        <f>SUM(G322-G323-G324)</f>
        <v>1862</v>
      </c>
      <c r="H325" s="250">
        <f t="shared" ref="H325" si="97">SUM(H322-H323-H324)</f>
        <v>16550</v>
      </c>
    </row>
    <row r="326" spans="1:8" x14ac:dyDescent="0.25">
      <c r="A326" s="72" t="s">
        <v>263</v>
      </c>
      <c r="B326" s="72"/>
      <c r="C326" s="32"/>
      <c r="E326" s="87"/>
      <c r="F326" s="87"/>
      <c r="G326" s="87"/>
      <c r="H326" s="251"/>
    </row>
    <row r="327" spans="1:8" x14ac:dyDescent="0.25">
      <c r="A327" s="72"/>
      <c r="B327" s="72"/>
      <c r="C327" s="32"/>
      <c r="E327"/>
      <c r="F327"/>
      <c r="G327"/>
      <c r="H327" s="252"/>
    </row>
    <row r="328" spans="1:8" x14ac:dyDescent="0.25">
      <c r="B328" s="32"/>
      <c r="C328" s="32"/>
      <c r="E328"/>
      <c r="F328"/>
      <c r="G328"/>
      <c r="H328" s="253"/>
    </row>
    <row r="329" spans="1:8" x14ac:dyDescent="0.25">
      <c r="B329" s="32"/>
      <c r="C329" s="32"/>
      <c r="E329"/>
      <c r="F329"/>
      <c r="G329"/>
      <c r="H329" s="253"/>
    </row>
    <row r="330" spans="1:8" x14ac:dyDescent="0.25">
      <c r="B330" s="32"/>
      <c r="C330" s="32"/>
      <c r="E330"/>
      <c r="F330"/>
      <c r="G330"/>
      <c r="H330" s="253"/>
    </row>
    <row r="331" spans="1:8" x14ac:dyDescent="0.25">
      <c r="B331" s="32"/>
      <c r="C331" s="32"/>
      <c r="E331"/>
      <c r="F331"/>
      <c r="G331"/>
      <c r="H331" s="253"/>
    </row>
    <row r="332" spans="1:8" x14ac:dyDescent="0.25">
      <c r="B332" s="32"/>
      <c r="C332" s="32"/>
      <c r="E332"/>
      <c r="F332"/>
      <c r="G332"/>
      <c r="H332" s="253"/>
    </row>
    <row r="333" spans="1:8" x14ac:dyDescent="0.25">
      <c r="B333" s="32"/>
      <c r="C333" s="32"/>
      <c r="E333"/>
      <c r="F333"/>
      <c r="G333"/>
      <c r="H333" s="253"/>
    </row>
    <row r="334" spans="1:8" x14ac:dyDescent="0.25">
      <c r="B334" s="32"/>
      <c r="C334" s="32"/>
      <c r="E334"/>
      <c r="F334"/>
      <c r="G334"/>
      <c r="H334" s="253"/>
    </row>
    <row r="335" spans="1:8" x14ac:dyDescent="0.25">
      <c r="B335" s="32"/>
      <c r="C335" s="32"/>
      <c r="E335"/>
      <c r="F335"/>
      <c r="G335"/>
      <c r="H335" s="253"/>
    </row>
    <row r="336" spans="1:8" x14ac:dyDescent="0.25">
      <c r="B336" s="32"/>
      <c r="C336" s="32"/>
      <c r="E336"/>
      <c r="F336"/>
      <c r="G336"/>
      <c r="H336" s="253"/>
    </row>
    <row r="337" spans="2:8" x14ac:dyDescent="0.25">
      <c r="B337" s="32"/>
      <c r="C337" s="32"/>
      <c r="E337"/>
      <c r="F337"/>
      <c r="G337"/>
      <c r="H337" s="253"/>
    </row>
    <row r="338" spans="2:8" x14ac:dyDescent="0.25">
      <c r="B338" s="32"/>
      <c r="C338" s="32"/>
      <c r="E338"/>
      <c r="F338"/>
      <c r="G338"/>
      <c r="H338" s="253"/>
    </row>
    <row r="339" spans="2:8" x14ac:dyDescent="0.25">
      <c r="B339" s="32"/>
      <c r="C339" s="32"/>
      <c r="E339"/>
      <c r="F339"/>
      <c r="G339"/>
      <c r="H339" s="253"/>
    </row>
    <row r="340" spans="2:8" x14ac:dyDescent="0.25">
      <c r="B340" s="32"/>
      <c r="C340" s="32"/>
      <c r="E340"/>
      <c r="F340"/>
      <c r="G340"/>
      <c r="H340" s="253"/>
    </row>
    <row r="341" spans="2:8" x14ac:dyDescent="0.25">
      <c r="B341" s="32"/>
      <c r="C341" s="32"/>
      <c r="E341"/>
      <c r="F341"/>
      <c r="G341"/>
      <c r="H341" s="253"/>
    </row>
    <row r="342" spans="2:8" x14ac:dyDescent="0.25">
      <c r="B342" s="32"/>
      <c r="C342" s="32"/>
      <c r="E342"/>
      <c r="F342"/>
      <c r="G342"/>
      <c r="H342" s="253"/>
    </row>
    <row r="343" spans="2:8" x14ac:dyDescent="0.25">
      <c r="B343" s="32"/>
      <c r="C343" s="32"/>
      <c r="E343"/>
      <c r="F343"/>
      <c r="G343"/>
      <c r="H343" s="253"/>
    </row>
    <row r="344" spans="2:8" x14ac:dyDescent="0.25">
      <c r="B344" s="32"/>
      <c r="C344" s="32"/>
      <c r="E344"/>
      <c r="F344"/>
      <c r="G344"/>
      <c r="H344" s="253"/>
    </row>
    <row r="345" spans="2:8" x14ac:dyDescent="0.25">
      <c r="B345" s="32"/>
      <c r="C345" s="32"/>
      <c r="E345"/>
      <c r="F345"/>
      <c r="G345"/>
      <c r="H345" s="253"/>
    </row>
    <row r="346" spans="2:8" x14ac:dyDescent="0.25">
      <c r="B346" s="32"/>
      <c r="C346" s="32"/>
      <c r="E346"/>
      <c r="F346"/>
      <c r="G346"/>
      <c r="H346" s="253"/>
    </row>
    <row r="347" spans="2:8" x14ac:dyDescent="0.25">
      <c r="B347" s="32"/>
      <c r="C347" s="32"/>
      <c r="E347"/>
      <c r="F347"/>
      <c r="G347"/>
      <c r="H347" s="253"/>
    </row>
    <row r="348" spans="2:8" x14ac:dyDescent="0.25">
      <c r="B348" s="32"/>
      <c r="C348" s="32"/>
      <c r="E348"/>
      <c r="F348"/>
      <c r="G348"/>
      <c r="H348" s="253"/>
    </row>
    <row r="349" spans="2:8" x14ac:dyDescent="0.25">
      <c r="B349" s="32"/>
      <c r="C349" s="32"/>
      <c r="E349"/>
      <c r="F349"/>
      <c r="G349"/>
      <c r="H349" s="253"/>
    </row>
    <row r="350" spans="2:8" x14ac:dyDescent="0.25">
      <c r="B350" s="32"/>
      <c r="C350" s="32"/>
      <c r="E350"/>
      <c r="F350"/>
      <c r="G350"/>
      <c r="H350" s="253"/>
    </row>
    <row r="351" spans="2:8" x14ac:dyDescent="0.25">
      <c r="B351" s="32"/>
      <c r="C351" s="32"/>
      <c r="E351"/>
      <c r="F351"/>
      <c r="G351"/>
      <c r="H351" s="253"/>
    </row>
    <row r="352" spans="2:8" x14ac:dyDescent="0.25">
      <c r="B352" s="32"/>
      <c r="C352" s="32"/>
      <c r="E352"/>
      <c r="F352"/>
      <c r="G352"/>
      <c r="H352" s="253"/>
    </row>
    <row r="353" spans="2:8" x14ac:dyDescent="0.25">
      <c r="B353" s="32"/>
      <c r="C353" s="32"/>
      <c r="E353"/>
      <c r="F353"/>
      <c r="G353"/>
      <c r="H353" s="253"/>
    </row>
    <row r="354" spans="2:8" x14ac:dyDescent="0.25">
      <c r="B354" s="32"/>
      <c r="C354" s="32"/>
      <c r="E354"/>
      <c r="F354"/>
      <c r="G354"/>
      <c r="H354" s="253"/>
    </row>
    <row r="355" spans="2:8" x14ac:dyDescent="0.25">
      <c r="B355" s="32"/>
      <c r="C355" s="32"/>
      <c r="E355"/>
      <c r="F355"/>
      <c r="G355"/>
      <c r="H355" s="253"/>
    </row>
    <row r="356" spans="2:8" x14ac:dyDescent="0.25">
      <c r="B356" s="32"/>
      <c r="C356" s="32"/>
      <c r="E356"/>
      <c r="F356"/>
      <c r="G356"/>
      <c r="H356" s="253"/>
    </row>
    <row r="357" spans="2:8" x14ac:dyDescent="0.25">
      <c r="B357" s="32"/>
      <c r="C357" s="32"/>
      <c r="E357"/>
      <c r="F357"/>
      <c r="G357"/>
      <c r="H357" s="253"/>
    </row>
    <row r="358" spans="2:8" x14ac:dyDescent="0.25">
      <c r="B358" s="32"/>
      <c r="C358" s="32"/>
      <c r="E358"/>
      <c r="F358"/>
      <c r="G358"/>
      <c r="H358" s="253"/>
    </row>
    <row r="359" spans="2:8" x14ac:dyDescent="0.25">
      <c r="B359" s="32"/>
      <c r="C359" s="32"/>
      <c r="E359"/>
      <c r="F359"/>
      <c r="G359"/>
      <c r="H359" s="253"/>
    </row>
    <row r="360" spans="2:8" x14ac:dyDescent="0.25">
      <c r="B360" s="32"/>
      <c r="C360" s="32"/>
      <c r="E360"/>
      <c r="F360"/>
      <c r="G360"/>
      <c r="H360" s="253"/>
    </row>
    <row r="361" spans="2:8" x14ac:dyDescent="0.25">
      <c r="B361" s="32"/>
      <c r="C361" s="32"/>
      <c r="E361"/>
      <c r="F361"/>
      <c r="G361"/>
      <c r="H361" s="253"/>
    </row>
    <row r="362" spans="2:8" x14ac:dyDescent="0.25">
      <c r="B362" s="32"/>
      <c r="C362" s="32"/>
      <c r="E362"/>
      <c r="F362"/>
      <c r="G362"/>
      <c r="H362" s="253"/>
    </row>
    <row r="363" spans="2:8" x14ac:dyDescent="0.25">
      <c r="B363" s="32"/>
      <c r="C363" s="32"/>
      <c r="E363"/>
      <c r="F363"/>
      <c r="G363"/>
      <c r="H363" s="253"/>
    </row>
    <row r="364" spans="2:8" x14ac:dyDescent="0.25">
      <c r="B364" s="32"/>
      <c r="C364" s="32"/>
      <c r="E364"/>
      <c r="F364"/>
      <c r="G364"/>
      <c r="H364" s="253"/>
    </row>
    <row r="365" spans="2:8" x14ac:dyDescent="0.25">
      <c r="B365" s="32"/>
      <c r="C365" s="32"/>
      <c r="E365"/>
      <c r="F365"/>
      <c r="G365"/>
      <c r="H365" s="253"/>
    </row>
    <row r="366" spans="2:8" x14ac:dyDescent="0.25">
      <c r="B366" s="32"/>
      <c r="C366" s="32"/>
      <c r="E366"/>
      <c r="F366"/>
      <c r="G366"/>
      <c r="H366" s="253"/>
    </row>
    <row r="367" spans="2:8" x14ac:dyDescent="0.25">
      <c r="B367" s="32"/>
      <c r="C367" s="32"/>
      <c r="E367"/>
      <c r="F367"/>
      <c r="G367"/>
      <c r="H367" s="253"/>
    </row>
    <row r="368" spans="2:8" x14ac:dyDescent="0.25">
      <c r="B368" s="32"/>
      <c r="C368" s="32"/>
      <c r="E368"/>
      <c r="F368"/>
      <c r="G368"/>
      <c r="H368" s="253"/>
    </row>
    <row r="369" spans="2:8" x14ac:dyDescent="0.25">
      <c r="B369" s="32"/>
      <c r="C369" s="32"/>
      <c r="E369"/>
      <c r="F369"/>
      <c r="G369"/>
      <c r="H369" s="253"/>
    </row>
    <row r="370" spans="2:8" x14ac:dyDescent="0.25">
      <c r="B370" s="32"/>
      <c r="C370" s="32"/>
      <c r="E370"/>
      <c r="F370"/>
      <c r="G370"/>
      <c r="H370" s="253"/>
    </row>
    <row r="371" spans="2:8" x14ac:dyDescent="0.25">
      <c r="B371" s="32"/>
      <c r="C371" s="32"/>
      <c r="E371"/>
      <c r="F371"/>
      <c r="G371"/>
      <c r="H371" s="253"/>
    </row>
    <row r="372" spans="2:8" x14ac:dyDescent="0.25">
      <c r="B372" s="32"/>
      <c r="C372" s="32"/>
      <c r="E372"/>
      <c r="F372"/>
      <c r="G372"/>
      <c r="H372" s="253"/>
    </row>
    <row r="373" spans="2:8" x14ac:dyDescent="0.25">
      <c r="B373" s="32"/>
      <c r="C373" s="32"/>
      <c r="E373"/>
      <c r="F373"/>
      <c r="G373"/>
      <c r="H373" s="253"/>
    </row>
    <row r="374" spans="2:8" x14ac:dyDescent="0.25">
      <c r="B374" s="32"/>
      <c r="C374" s="32"/>
      <c r="E374"/>
      <c r="F374"/>
      <c r="G374"/>
      <c r="H374" s="253"/>
    </row>
    <row r="375" spans="2:8" x14ac:dyDescent="0.25">
      <c r="B375" s="32"/>
      <c r="C375" s="32"/>
      <c r="E375"/>
      <c r="F375"/>
      <c r="G375"/>
      <c r="H375" s="253"/>
    </row>
    <row r="376" spans="2:8" x14ac:dyDescent="0.25">
      <c r="B376" s="32"/>
      <c r="C376" s="32"/>
      <c r="E376"/>
      <c r="F376"/>
      <c r="G376"/>
      <c r="H376" s="253"/>
    </row>
    <row r="377" spans="2:8" x14ac:dyDescent="0.25">
      <c r="B377" s="32"/>
      <c r="C377" s="32"/>
      <c r="E377"/>
      <c r="F377"/>
      <c r="G377"/>
      <c r="H377" s="253"/>
    </row>
    <row r="378" spans="2:8" x14ac:dyDescent="0.25">
      <c r="B378" s="32"/>
      <c r="C378" s="32"/>
      <c r="E378"/>
      <c r="F378"/>
      <c r="G378"/>
      <c r="H378" s="253"/>
    </row>
    <row r="379" spans="2:8" x14ac:dyDescent="0.25">
      <c r="B379" s="32"/>
      <c r="C379" s="32"/>
      <c r="E379"/>
      <c r="F379"/>
      <c r="G379"/>
      <c r="H379" s="253"/>
    </row>
    <row r="380" spans="2:8" x14ac:dyDescent="0.25">
      <c r="B380" s="32"/>
      <c r="C380" s="32"/>
      <c r="E380"/>
      <c r="F380"/>
      <c r="G380"/>
      <c r="H380" s="253"/>
    </row>
    <row r="381" spans="2:8" x14ac:dyDescent="0.25">
      <c r="B381" s="32"/>
      <c r="C381" s="32"/>
      <c r="E381"/>
      <c r="F381"/>
      <c r="G381"/>
      <c r="H381" s="253"/>
    </row>
    <row r="382" spans="2:8" x14ac:dyDescent="0.25">
      <c r="B382" s="32"/>
      <c r="C382" s="32"/>
      <c r="E382"/>
      <c r="F382"/>
      <c r="G382"/>
      <c r="H382" s="253"/>
    </row>
    <row r="383" spans="2:8" x14ac:dyDescent="0.25">
      <c r="B383" s="32"/>
      <c r="C383" s="32"/>
      <c r="E383"/>
      <c r="F383"/>
      <c r="G383"/>
      <c r="H383" s="253"/>
    </row>
    <row r="384" spans="2:8" x14ac:dyDescent="0.25">
      <c r="B384" s="32"/>
      <c r="C384" s="32"/>
      <c r="E384"/>
      <c r="F384"/>
      <c r="G384"/>
      <c r="H384" s="253"/>
    </row>
    <row r="385" spans="2:8" x14ac:dyDescent="0.25">
      <c r="B385" s="32"/>
      <c r="C385" s="32"/>
      <c r="E385"/>
      <c r="F385"/>
      <c r="G385"/>
      <c r="H385" s="253"/>
    </row>
    <row r="386" spans="2:8" x14ac:dyDescent="0.25">
      <c r="B386" s="32"/>
      <c r="C386" s="32"/>
      <c r="E386"/>
      <c r="F386"/>
      <c r="G386"/>
      <c r="H386" s="253"/>
    </row>
    <row r="387" spans="2:8" x14ac:dyDescent="0.25">
      <c r="B387" s="32"/>
      <c r="C387" s="32"/>
      <c r="E387"/>
      <c r="F387"/>
      <c r="G387"/>
      <c r="H387" s="253"/>
    </row>
    <row r="388" spans="2:8" x14ac:dyDescent="0.25">
      <c r="B388" s="32"/>
      <c r="C388" s="32"/>
      <c r="E388"/>
      <c r="F388"/>
      <c r="G388"/>
      <c r="H388" s="253"/>
    </row>
    <row r="389" spans="2:8" x14ac:dyDescent="0.25">
      <c r="B389" s="32"/>
      <c r="C389" s="32"/>
      <c r="E389"/>
      <c r="F389"/>
      <c r="G389"/>
      <c r="H389" s="253"/>
    </row>
    <row r="390" spans="2:8" x14ac:dyDescent="0.25">
      <c r="B390" s="32"/>
      <c r="C390" s="32"/>
      <c r="E390"/>
      <c r="F390"/>
      <c r="G390"/>
      <c r="H390" s="253"/>
    </row>
    <row r="391" spans="2:8" x14ac:dyDescent="0.25">
      <c r="B391" s="32"/>
      <c r="C391" s="32"/>
      <c r="E391"/>
      <c r="F391"/>
      <c r="G391"/>
      <c r="H391" s="253"/>
    </row>
    <row r="392" spans="2:8" x14ac:dyDescent="0.25">
      <c r="B392" s="32"/>
      <c r="C392" s="32"/>
      <c r="E392"/>
      <c r="F392"/>
      <c r="G392"/>
      <c r="H392" s="253"/>
    </row>
    <row r="393" spans="2:8" x14ac:dyDescent="0.25">
      <c r="B393" s="32"/>
      <c r="C393" s="32"/>
      <c r="E393"/>
      <c r="F393"/>
      <c r="G393"/>
      <c r="H393" s="253"/>
    </row>
    <row r="394" spans="2:8" x14ac:dyDescent="0.25">
      <c r="B394" s="32"/>
      <c r="C394" s="32"/>
      <c r="E394"/>
      <c r="F394"/>
      <c r="G394"/>
      <c r="H394" s="253"/>
    </row>
    <row r="395" spans="2:8" x14ac:dyDescent="0.25">
      <c r="B395" s="32"/>
      <c r="C395" s="32"/>
      <c r="E395"/>
      <c r="F395"/>
      <c r="G395"/>
      <c r="H395" s="253"/>
    </row>
    <row r="396" spans="2:8" x14ac:dyDescent="0.25">
      <c r="B396" s="32"/>
      <c r="C396" s="32"/>
      <c r="E396"/>
      <c r="F396"/>
      <c r="G396"/>
      <c r="H396" s="253"/>
    </row>
    <row r="397" spans="2:8" x14ac:dyDescent="0.25">
      <c r="B397" s="32"/>
      <c r="C397" s="32"/>
      <c r="E397"/>
      <c r="F397"/>
      <c r="G397"/>
      <c r="H397" s="253"/>
    </row>
    <row r="398" spans="2:8" x14ac:dyDescent="0.25">
      <c r="B398" s="32"/>
      <c r="C398" s="32"/>
      <c r="E398"/>
      <c r="F398"/>
      <c r="G398"/>
      <c r="H398" s="253"/>
    </row>
    <row r="399" spans="2:8" x14ac:dyDescent="0.25">
      <c r="B399" s="32"/>
      <c r="C399" s="32"/>
      <c r="E399"/>
      <c r="F399"/>
      <c r="G399"/>
      <c r="H399" s="253"/>
    </row>
    <row r="400" spans="2:8" x14ac:dyDescent="0.25">
      <c r="B400" s="32"/>
      <c r="C400" s="32"/>
      <c r="E400"/>
      <c r="F400"/>
      <c r="G400"/>
      <c r="H400" s="253"/>
    </row>
    <row r="401" spans="2:8" x14ac:dyDescent="0.25">
      <c r="B401" s="32"/>
      <c r="C401" s="32"/>
      <c r="E401"/>
      <c r="F401"/>
      <c r="G401"/>
      <c r="H401" s="253"/>
    </row>
    <row r="402" spans="2:8" x14ac:dyDescent="0.25">
      <c r="B402" s="32"/>
      <c r="C402" s="32"/>
      <c r="E402"/>
      <c r="F402"/>
      <c r="G402"/>
      <c r="H402" s="253"/>
    </row>
    <row r="403" spans="2:8" x14ac:dyDescent="0.25">
      <c r="B403" s="32"/>
      <c r="C403" s="32"/>
      <c r="E403"/>
      <c r="F403"/>
      <c r="G403"/>
      <c r="H403" s="253"/>
    </row>
    <row r="404" spans="2:8" x14ac:dyDescent="0.25">
      <c r="B404" s="32"/>
      <c r="C404" s="32"/>
      <c r="E404"/>
      <c r="F404"/>
      <c r="G404"/>
      <c r="H404" s="253"/>
    </row>
    <row r="405" spans="2:8" x14ac:dyDescent="0.25">
      <c r="B405" s="32"/>
      <c r="C405" s="32"/>
      <c r="E405"/>
      <c r="F405"/>
      <c r="G405"/>
      <c r="H405" s="253"/>
    </row>
    <row r="406" spans="2:8" x14ac:dyDescent="0.25">
      <c r="B406" s="32"/>
      <c r="C406" s="32"/>
      <c r="E406"/>
      <c r="F406"/>
      <c r="G406"/>
      <c r="H406" s="253"/>
    </row>
    <row r="407" spans="2:8" x14ac:dyDescent="0.25">
      <c r="B407" s="32"/>
      <c r="C407" s="32"/>
      <c r="E407"/>
      <c r="F407"/>
      <c r="G407"/>
      <c r="H407" s="253"/>
    </row>
    <row r="408" spans="2:8" x14ac:dyDescent="0.25">
      <c r="B408" s="32"/>
      <c r="C408" s="32"/>
      <c r="E408"/>
      <c r="F408"/>
      <c r="G408"/>
      <c r="H408" s="253"/>
    </row>
    <row r="409" spans="2:8" x14ac:dyDescent="0.25">
      <c r="B409" s="32"/>
      <c r="C409" s="32"/>
      <c r="E409"/>
      <c r="F409"/>
      <c r="G409"/>
      <c r="H409" s="253"/>
    </row>
    <row r="410" spans="2:8" x14ac:dyDescent="0.25">
      <c r="B410" s="32"/>
      <c r="C410" s="32"/>
      <c r="E410"/>
      <c r="F410"/>
      <c r="G410"/>
      <c r="H410" s="253"/>
    </row>
    <row r="411" spans="2:8" x14ac:dyDescent="0.25">
      <c r="B411" s="32"/>
      <c r="C411" s="32"/>
      <c r="E411"/>
      <c r="F411"/>
      <c r="G411"/>
      <c r="H411" s="253"/>
    </row>
    <row r="412" spans="2:8" x14ac:dyDescent="0.25">
      <c r="B412" s="32"/>
      <c r="C412" s="32"/>
      <c r="E412"/>
      <c r="F412"/>
      <c r="G412"/>
      <c r="H412" s="253"/>
    </row>
    <row r="413" spans="2:8" x14ac:dyDescent="0.25">
      <c r="B413" s="32"/>
      <c r="C413" s="32"/>
      <c r="E413"/>
      <c r="F413"/>
      <c r="G413"/>
      <c r="H413" s="253"/>
    </row>
    <row r="414" spans="2:8" x14ac:dyDescent="0.25">
      <c r="B414" s="32"/>
      <c r="C414" s="32"/>
      <c r="E414"/>
      <c r="F414"/>
      <c r="G414"/>
      <c r="H414" s="253"/>
    </row>
    <row r="415" spans="2:8" x14ac:dyDescent="0.25">
      <c r="B415" s="32"/>
      <c r="C415" s="32"/>
      <c r="E415"/>
      <c r="F415"/>
      <c r="G415"/>
      <c r="H415" s="253"/>
    </row>
    <row r="416" spans="2:8" x14ac:dyDescent="0.25">
      <c r="B416" s="32"/>
      <c r="C416" s="32"/>
      <c r="E416"/>
      <c r="F416"/>
      <c r="G416"/>
      <c r="H416" s="253"/>
    </row>
    <row r="417" spans="2:8" x14ac:dyDescent="0.25">
      <c r="B417" s="32"/>
      <c r="C417" s="32"/>
      <c r="E417"/>
      <c r="F417"/>
      <c r="G417"/>
      <c r="H417" s="253"/>
    </row>
    <row r="418" spans="2:8" x14ac:dyDescent="0.25">
      <c r="B418" s="32"/>
      <c r="C418" s="32"/>
      <c r="E418"/>
      <c r="F418"/>
      <c r="G418"/>
      <c r="H418" s="253"/>
    </row>
    <row r="419" spans="2:8" x14ac:dyDescent="0.25">
      <c r="B419" s="32"/>
      <c r="C419" s="32"/>
      <c r="E419"/>
      <c r="F419"/>
      <c r="G419"/>
      <c r="H419" s="253"/>
    </row>
    <row r="420" spans="2:8" x14ac:dyDescent="0.25">
      <c r="B420" s="32"/>
      <c r="C420" s="32"/>
      <c r="E420"/>
      <c r="F420"/>
      <c r="G420"/>
      <c r="H420" s="253"/>
    </row>
    <row r="421" spans="2:8" x14ac:dyDescent="0.25">
      <c r="B421" s="32"/>
      <c r="C421" s="32"/>
      <c r="E421"/>
      <c r="F421"/>
      <c r="G421"/>
      <c r="H421" s="253"/>
    </row>
    <row r="422" spans="2:8" x14ac:dyDescent="0.25">
      <c r="B422" s="32"/>
      <c r="C422" s="32"/>
      <c r="E422"/>
      <c r="F422"/>
      <c r="G422"/>
      <c r="H422" s="253"/>
    </row>
    <row r="423" spans="2:8" x14ac:dyDescent="0.25">
      <c r="B423" s="32"/>
      <c r="C423" s="32"/>
      <c r="E423"/>
      <c r="F423"/>
      <c r="G423"/>
      <c r="H423" s="253"/>
    </row>
    <row r="424" spans="2:8" x14ac:dyDescent="0.25">
      <c r="B424" s="32"/>
      <c r="C424" s="32"/>
      <c r="E424"/>
      <c r="F424"/>
      <c r="G424"/>
      <c r="H424" s="253"/>
    </row>
    <row r="425" spans="2:8" x14ac:dyDescent="0.25">
      <c r="B425" s="32"/>
      <c r="C425" s="32"/>
      <c r="E425"/>
      <c r="F425"/>
      <c r="G425"/>
      <c r="H425" s="253"/>
    </row>
    <row r="426" spans="2:8" x14ac:dyDescent="0.25">
      <c r="B426" s="32"/>
      <c r="C426" s="32"/>
      <c r="E426"/>
      <c r="F426"/>
      <c r="G426"/>
      <c r="H426" s="253"/>
    </row>
    <row r="427" spans="2:8" x14ac:dyDescent="0.25">
      <c r="B427" s="32"/>
      <c r="C427" s="32"/>
      <c r="E427"/>
      <c r="F427"/>
      <c r="G427"/>
      <c r="H427" s="253"/>
    </row>
    <row r="428" spans="2:8" x14ac:dyDescent="0.25">
      <c r="B428" s="32"/>
      <c r="C428" s="32"/>
      <c r="E428"/>
      <c r="F428"/>
      <c r="G428"/>
      <c r="H428" s="253"/>
    </row>
    <row r="429" spans="2:8" x14ac:dyDescent="0.25">
      <c r="B429" s="32"/>
      <c r="C429" s="32"/>
      <c r="E429"/>
      <c r="F429"/>
      <c r="G429"/>
      <c r="H429" s="253"/>
    </row>
    <row r="430" spans="2:8" x14ac:dyDescent="0.25">
      <c r="B430" s="32"/>
      <c r="C430" s="32"/>
      <c r="E430"/>
      <c r="F430"/>
      <c r="G430"/>
      <c r="H430" s="253"/>
    </row>
    <row r="431" spans="2:8" x14ac:dyDescent="0.25">
      <c r="B431" s="32"/>
      <c r="C431" s="32"/>
      <c r="E431"/>
      <c r="F431"/>
      <c r="G431"/>
      <c r="H431" s="253"/>
    </row>
    <row r="432" spans="2:8" x14ac:dyDescent="0.25">
      <c r="B432" s="32"/>
      <c r="C432" s="32"/>
      <c r="E432"/>
      <c r="F432"/>
      <c r="G432"/>
      <c r="H432" s="253"/>
    </row>
    <row r="433" spans="2:8" x14ac:dyDescent="0.25">
      <c r="B433" s="32"/>
      <c r="C433" s="32"/>
      <c r="E433"/>
      <c r="F433"/>
      <c r="G433"/>
      <c r="H433" s="253"/>
    </row>
    <row r="434" spans="2:8" x14ac:dyDescent="0.25">
      <c r="B434" s="32"/>
      <c r="C434" s="32"/>
      <c r="E434"/>
      <c r="F434"/>
      <c r="G434"/>
      <c r="H434" s="253"/>
    </row>
    <row r="435" spans="2:8" x14ac:dyDescent="0.25">
      <c r="B435" s="32"/>
      <c r="C435" s="32"/>
      <c r="E435"/>
      <c r="F435"/>
      <c r="G435"/>
      <c r="H435" s="253"/>
    </row>
    <row r="436" spans="2:8" x14ac:dyDescent="0.25">
      <c r="B436" s="32"/>
      <c r="C436" s="32"/>
      <c r="E436"/>
      <c r="F436"/>
      <c r="G436"/>
      <c r="H436" s="253"/>
    </row>
    <row r="437" spans="2:8" x14ac:dyDescent="0.25">
      <c r="B437" s="32"/>
      <c r="C437" s="32"/>
      <c r="E437"/>
      <c r="F437"/>
      <c r="G437"/>
      <c r="H437" s="253"/>
    </row>
    <row r="438" spans="2:8" x14ac:dyDescent="0.25">
      <c r="B438" s="32"/>
      <c r="C438" s="32"/>
      <c r="E438"/>
      <c r="F438"/>
      <c r="G438"/>
      <c r="H438" s="253"/>
    </row>
    <row r="439" spans="2:8" x14ac:dyDescent="0.25">
      <c r="B439" s="32"/>
      <c r="C439" s="32"/>
      <c r="E439"/>
      <c r="F439"/>
      <c r="G439"/>
      <c r="H439" s="253"/>
    </row>
    <row r="440" spans="2:8" x14ac:dyDescent="0.25">
      <c r="B440" s="32"/>
      <c r="C440" s="32"/>
      <c r="E440"/>
      <c r="F440"/>
      <c r="G440"/>
      <c r="H440" s="253"/>
    </row>
    <row r="441" spans="2:8" x14ac:dyDescent="0.25">
      <c r="B441" s="32"/>
      <c r="C441" s="32"/>
      <c r="E441"/>
      <c r="F441"/>
      <c r="G441"/>
      <c r="H441" s="253"/>
    </row>
    <row r="442" spans="2:8" x14ac:dyDescent="0.25">
      <c r="B442" s="32"/>
      <c r="C442" s="32"/>
      <c r="E442"/>
      <c r="F442"/>
      <c r="G442"/>
      <c r="H442" s="253"/>
    </row>
    <row r="443" spans="2:8" x14ac:dyDescent="0.25">
      <c r="B443" s="32"/>
      <c r="C443" s="32"/>
      <c r="E443"/>
      <c r="F443"/>
      <c r="G443"/>
      <c r="H443" s="253"/>
    </row>
    <row r="444" spans="2:8" x14ac:dyDescent="0.25">
      <c r="B444" s="32"/>
      <c r="C444" s="32"/>
      <c r="E444"/>
      <c r="F444"/>
      <c r="G444"/>
      <c r="H444" s="253"/>
    </row>
    <row r="445" spans="2:8" x14ac:dyDescent="0.25">
      <c r="B445" s="32"/>
      <c r="C445" s="32"/>
      <c r="E445"/>
      <c r="F445"/>
      <c r="G445"/>
      <c r="H445" s="253"/>
    </row>
    <row r="446" spans="2:8" x14ac:dyDescent="0.25">
      <c r="B446" s="32"/>
      <c r="C446" s="32"/>
      <c r="E446"/>
      <c r="F446"/>
      <c r="G446"/>
      <c r="H446" s="253"/>
    </row>
    <row r="447" spans="2:8" x14ac:dyDescent="0.25">
      <c r="B447" s="32"/>
      <c r="C447" s="32"/>
      <c r="E447"/>
      <c r="F447"/>
      <c r="G447"/>
      <c r="H447" s="253"/>
    </row>
    <row r="448" spans="2:8" x14ac:dyDescent="0.25">
      <c r="B448" s="32"/>
      <c r="C448" s="32"/>
      <c r="E448"/>
      <c r="F448"/>
      <c r="G448"/>
      <c r="H448" s="253"/>
    </row>
    <row r="449" spans="2:8" x14ac:dyDescent="0.25">
      <c r="B449" s="32"/>
      <c r="C449" s="32"/>
      <c r="E449"/>
      <c r="F449"/>
      <c r="G449"/>
      <c r="H449" s="253"/>
    </row>
    <row r="450" spans="2:8" x14ac:dyDescent="0.25">
      <c r="B450" s="32"/>
      <c r="C450" s="32"/>
      <c r="E450"/>
      <c r="F450"/>
      <c r="G450"/>
      <c r="H450" s="253"/>
    </row>
    <row r="451" spans="2:8" x14ac:dyDescent="0.25">
      <c r="B451" s="32"/>
      <c r="C451" s="32"/>
      <c r="E451"/>
      <c r="F451"/>
      <c r="G451"/>
      <c r="H451" s="253"/>
    </row>
    <row r="452" spans="2:8" x14ac:dyDescent="0.25">
      <c r="B452" s="32"/>
      <c r="C452" s="32"/>
      <c r="E452"/>
      <c r="F452"/>
      <c r="G452"/>
      <c r="H452" s="253"/>
    </row>
    <row r="453" spans="2:8" x14ac:dyDescent="0.25">
      <c r="B453" s="32"/>
      <c r="C453" s="32"/>
      <c r="E453"/>
      <c r="F453"/>
      <c r="G453"/>
      <c r="H453" s="253"/>
    </row>
    <row r="454" spans="2:8" x14ac:dyDescent="0.25">
      <c r="B454" s="32"/>
      <c r="C454" s="32"/>
      <c r="E454"/>
      <c r="F454"/>
      <c r="G454"/>
      <c r="H454" s="253"/>
    </row>
    <row r="455" spans="2:8" x14ac:dyDescent="0.25">
      <c r="B455" s="32"/>
      <c r="C455" s="32"/>
      <c r="E455"/>
      <c r="F455"/>
      <c r="G455"/>
      <c r="H455" s="253"/>
    </row>
    <row r="456" spans="2:8" x14ac:dyDescent="0.25">
      <c r="B456" s="32"/>
      <c r="C456" s="32"/>
      <c r="E456"/>
      <c r="F456"/>
      <c r="G456"/>
      <c r="H456" s="253"/>
    </row>
    <row r="457" spans="2:8" x14ac:dyDescent="0.25">
      <c r="B457" s="32"/>
      <c r="C457" s="32"/>
      <c r="E457"/>
      <c r="F457"/>
      <c r="G457"/>
      <c r="H457" s="253"/>
    </row>
    <row r="458" spans="2:8" x14ac:dyDescent="0.25">
      <c r="B458" s="32"/>
      <c r="C458" s="32"/>
      <c r="E458"/>
      <c r="F458"/>
      <c r="G458"/>
      <c r="H458" s="253"/>
    </row>
    <row r="459" spans="2:8" x14ac:dyDescent="0.25">
      <c r="B459" s="32"/>
      <c r="C459" s="32"/>
      <c r="E459"/>
      <c r="F459"/>
      <c r="G459"/>
      <c r="H459" s="253"/>
    </row>
    <row r="460" spans="2:8" x14ac:dyDescent="0.25">
      <c r="B460" s="32"/>
      <c r="C460" s="32"/>
      <c r="E460"/>
      <c r="F460"/>
      <c r="G460"/>
      <c r="H460" s="253"/>
    </row>
    <row r="461" spans="2:8" x14ac:dyDescent="0.25">
      <c r="B461" s="32"/>
      <c r="C461" s="32"/>
      <c r="E461"/>
      <c r="F461"/>
      <c r="G461"/>
      <c r="H461" s="253"/>
    </row>
    <row r="462" spans="2:8" x14ac:dyDescent="0.25">
      <c r="B462" s="32"/>
      <c r="C462" s="32"/>
      <c r="E462"/>
      <c r="F462"/>
      <c r="G462"/>
      <c r="H462" s="253"/>
    </row>
    <row r="463" spans="2:8" x14ac:dyDescent="0.25">
      <c r="B463" s="32"/>
      <c r="C463" s="32"/>
      <c r="E463"/>
      <c r="F463"/>
      <c r="G463"/>
      <c r="H463" s="253"/>
    </row>
    <row r="464" spans="2:8" x14ac:dyDescent="0.25">
      <c r="B464" s="32"/>
      <c r="C464" s="32"/>
      <c r="E464"/>
      <c r="F464"/>
      <c r="G464"/>
      <c r="H464" s="253"/>
    </row>
    <row r="465" spans="2:8" x14ac:dyDescent="0.25">
      <c r="B465" s="32"/>
      <c r="C465" s="32"/>
      <c r="E465"/>
      <c r="F465"/>
      <c r="G465"/>
      <c r="H465" s="253"/>
    </row>
    <row r="466" spans="2:8" x14ac:dyDescent="0.25">
      <c r="B466" s="32"/>
      <c r="C466" s="32"/>
      <c r="E466"/>
      <c r="F466"/>
      <c r="G466"/>
      <c r="H466" s="253"/>
    </row>
    <row r="467" spans="2:8" x14ac:dyDescent="0.25">
      <c r="B467" s="32"/>
      <c r="C467" s="32"/>
      <c r="E467"/>
      <c r="F467"/>
      <c r="G467"/>
      <c r="H467" s="253"/>
    </row>
    <row r="468" spans="2:8" x14ac:dyDescent="0.25">
      <c r="B468" s="32"/>
      <c r="C468" s="32"/>
      <c r="E468"/>
      <c r="F468"/>
      <c r="G468"/>
      <c r="H468" s="253"/>
    </row>
    <row r="469" spans="2:8" x14ac:dyDescent="0.25">
      <c r="B469" s="32"/>
      <c r="C469" s="32"/>
      <c r="E469"/>
      <c r="F469"/>
      <c r="G469"/>
      <c r="H469" s="253"/>
    </row>
    <row r="470" spans="2:8" x14ac:dyDescent="0.25">
      <c r="B470" s="32"/>
      <c r="C470" s="32"/>
      <c r="E470"/>
      <c r="F470"/>
      <c r="G470"/>
      <c r="H470" s="253"/>
    </row>
    <row r="471" spans="2:8" x14ac:dyDescent="0.25">
      <c r="B471" s="32"/>
      <c r="C471" s="32"/>
      <c r="E471"/>
      <c r="F471"/>
      <c r="G471"/>
      <c r="H471" s="253"/>
    </row>
    <row r="472" spans="2:8" x14ac:dyDescent="0.25">
      <c r="B472" s="32"/>
      <c r="C472" s="32"/>
      <c r="E472"/>
      <c r="F472"/>
      <c r="G472"/>
      <c r="H472" s="253"/>
    </row>
    <row r="473" spans="2:8" x14ac:dyDescent="0.25">
      <c r="B473" s="32"/>
      <c r="C473" s="32"/>
      <c r="E473"/>
      <c r="F473"/>
      <c r="G473"/>
      <c r="H473" s="253"/>
    </row>
    <row r="474" spans="2:8" x14ac:dyDescent="0.25">
      <c r="B474" s="32"/>
      <c r="C474" s="32"/>
      <c r="E474"/>
      <c r="F474"/>
      <c r="G474"/>
      <c r="H474" s="253"/>
    </row>
    <row r="475" spans="2:8" x14ac:dyDescent="0.25">
      <c r="B475" s="32"/>
      <c r="C475" s="32"/>
      <c r="E475"/>
      <c r="F475"/>
      <c r="G475"/>
      <c r="H475" s="253"/>
    </row>
    <row r="476" spans="2:8" x14ac:dyDescent="0.25">
      <c r="B476" s="32"/>
      <c r="C476" s="32"/>
      <c r="E476"/>
      <c r="F476"/>
      <c r="G476"/>
      <c r="H476" s="253"/>
    </row>
    <row r="477" spans="2:8" x14ac:dyDescent="0.25">
      <c r="B477" s="32"/>
      <c r="C477" s="32"/>
      <c r="E477"/>
      <c r="F477"/>
      <c r="G477"/>
      <c r="H477" s="253"/>
    </row>
    <row r="478" spans="2:8" x14ac:dyDescent="0.25">
      <c r="B478" s="32"/>
      <c r="C478" s="32"/>
      <c r="E478"/>
      <c r="F478"/>
      <c r="G478"/>
      <c r="H478" s="253"/>
    </row>
    <row r="479" spans="2:8" x14ac:dyDescent="0.25">
      <c r="B479" s="32"/>
      <c r="C479" s="32"/>
      <c r="E479"/>
      <c r="F479"/>
      <c r="G479"/>
      <c r="H479" s="253"/>
    </row>
    <row r="480" spans="2:8" x14ac:dyDescent="0.25">
      <c r="B480" s="32"/>
      <c r="C480" s="32"/>
      <c r="E480"/>
      <c r="F480"/>
      <c r="G480"/>
      <c r="H480" s="253"/>
    </row>
    <row r="481" spans="2:8" x14ac:dyDescent="0.25">
      <c r="B481" s="32"/>
      <c r="C481" s="32"/>
      <c r="E481"/>
      <c r="F481"/>
      <c r="G481"/>
      <c r="H481" s="253"/>
    </row>
    <row r="482" spans="2:8" x14ac:dyDescent="0.25">
      <c r="B482" s="32"/>
      <c r="C482" s="32"/>
      <c r="E482"/>
      <c r="F482"/>
      <c r="G482"/>
      <c r="H482" s="253"/>
    </row>
    <row r="483" spans="2:8" x14ac:dyDescent="0.25">
      <c r="B483" s="32"/>
      <c r="C483" s="32"/>
      <c r="E483"/>
      <c r="F483"/>
      <c r="G483"/>
      <c r="H483" s="253"/>
    </row>
    <row r="484" spans="2:8" x14ac:dyDescent="0.25">
      <c r="B484" s="32"/>
      <c r="C484" s="32"/>
      <c r="E484"/>
      <c r="F484"/>
      <c r="G484"/>
      <c r="H484" s="253"/>
    </row>
    <row r="485" spans="2:8" x14ac:dyDescent="0.25">
      <c r="B485" s="32"/>
      <c r="C485" s="32"/>
      <c r="E485"/>
      <c r="F485"/>
      <c r="G485"/>
      <c r="H485" s="253"/>
    </row>
    <row r="486" spans="2:8" x14ac:dyDescent="0.25">
      <c r="B486" s="32"/>
      <c r="C486" s="32"/>
      <c r="E486"/>
      <c r="F486"/>
      <c r="G486"/>
      <c r="H486" s="253"/>
    </row>
    <row r="487" spans="2:8" x14ac:dyDescent="0.25">
      <c r="B487" s="32"/>
      <c r="C487" s="32"/>
      <c r="E487"/>
      <c r="F487"/>
      <c r="G487"/>
      <c r="H487" s="253"/>
    </row>
    <row r="488" spans="2:8" x14ac:dyDescent="0.25">
      <c r="B488" s="32"/>
      <c r="C488" s="32"/>
      <c r="E488"/>
      <c r="F488"/>
      <c r="G488"/>
      <c r="H488" s="253"/>
    </row>
    <row r="489" spans="2:8" x14ac:dyDescent="0.25">
      <c r="B489" s="32"/>
      <c r="C489" s="32"/>
      <c r="E489"/>
      <c r="F489"/>
      <c r="G489"/>
      <c r="H489" s="253"/>
    </row>
    <row r="490" spans="2:8" x14ac:dyDescent="0.25">
      <c r="B490" s="32"/>
      <c r="C490" s="32"/>
      <c r="E490"/>
      <c r="F490"/>
      <c r="G490"/>
      <c r="H490" s="253"/>
    </row>
    <row r="491" spans="2:8" x14ac:dyDescent="0.25">
      <c r="B491" s="32"/>
      <c r="C491" s="32"/>
      <c r="E491"/>
      <c r="F491"/>
      <c r="G491"/>
      <c r="H491" s="253"/>
    </row>
    <row r="492" spans="2:8" x14ac:dyDescent="0.25">
      <c r="B492" s="32"/>
      <c r="C492" s="32"/>
      <c r="E492"/>
      <c r="F492"/>
      <c r="G492"/>
      <c r="H492" s="253"/>
    </row>
    <row r="493" spans="2:8" x14ac:dyDescent="0.25">
      <c r="B493" s="32"/>
      <c r="C493" s="32"/>
      <c r="E493"/>
      <c r="F493"/>
      <c r="G493"/>
      <c r="H493" s="253"/>
    </row>
    <row r="494" spans="2:8" x14ac:dyDescent="0.25">
      <c r="B494" s="32"/>
      <c r="C494" s="32"/>
      <c r="E494"/>
      <c r="F494"/>
      <c r="G494"/>
      <c r="H494" s="253"/>
    </row>
    <row r="495" spans="2:8" x14ac:dyDescent="0.25">
      <c r="B495" s="32"/>
      <c r="C495" s="32"/>
      <c r="E495"/>
      <c r="F495"/>
      <c r="G495"/>
      <c r="H495" s="253"/>
    </row>
    <row r="496" spans="2:8" x14ac:dyDescent="0.25">
      <c r="B496" s="32"/>
      <c r="C496" s="32"/>
      <c r="E496"/>
      <c r="F496"/>
      <c r="G496"/>
      <c r="H496" s="253"/>
    </row>
    <row r="497" spans="2:8" x14ac:dyDescent="0.25">
      <c r="B497" s="32"/>
      <c r="C497" s="32"/>
      <c r="E497"/>
      <c r="F497"/>
      <c r="G497"/>
      <c r="H497" s="253"/>
    </row>
    <row r="498" spans="2:8" x14ac:dyDescent="0.25">
      <c r="B498" s="32"/>
      <c r="C498" s="32"/>
      <c r="E498"/>
      <c r="F498"/>
      <c r="G498"/>
      <c r="H498" s="253"/>
    </row>
    <row r="499" spans="2:8" x14ac:dyDescent="0.25">
      <c r="B499" s="32"/>
      <c r="C499" s="32"/>
      <c r="E499"/>
      <c r="F499"/>
      <c r="G499"/>
      <c r="H499" s="253"/>
    </row>
    <row r="500" spans="2:8" x14ac:dyDescent="0.25">
      <c r="B500" s="32"/>
      <c r="C500" s="32"/>
      <c r="E500"/>
      <c r="F500"/>
      <c r="G500"/>
      <c r="H500" s="253"/>
    </row>
    <row r="501" spans="2:8" x14ac:dyDescent="0.25">
      <c r="B501" s="32"/>
      <c r="C501" s="32"/>
      <c r="E501"/>
      <c r="F501"/>
      <c r="G501"/>
      <c r="H501" s="253"/>
    </row>
    <row r="502" spans="2:8" x14ac:dyDescent="0.25">
      <c r="B502" s="32"/>
      <c r="C502" s="32"/>
      <c r="E502"/>
      <c r="F502"/>
      <c r="G502"/>
      <c r="H502" s="253"/>
    </row>
    <row r="503" spans="2:8" x14ac:dyDescent="0.25">
      <c r="B503" s="32"/>
      <c r="C503" s="32"/>
      <c r="E503"/>
      <c r="F503"/>
      <c r="G503"/>
      <c r="H503" s="253"/>
    </row>
    <row r="504" spans="2:8" x14ac:dyDescent="0.25">
      <c r="B504" s="32"/>
      <c r="C504" s="32"/>
      <c r="E504"/>
      <c r="F504"/>
      <c r="G504"/>
      <c r="H504" s="253"/>
    </row>
    <row r="505" spans="2:8" x14ac:dyDescent="0.25">
      <c r="B505" s="32"/>
      <c r="C505" s="32"/>
      <c r="E505"/>
      <c r="F505"/>
      <c r="G505"/>
      <c r="H505" s="253"/>
    </row>
    <row r="506" spans="2:8" x14ac:dyDescent="0.25">
      <c r="B506" s="32"/>
      <c r="C506" s="32"/>
      <c r="E506"/>
      <c r="F506"/>
      <c r="G506"/>
      <c r="H506" s="253"/>
    </row>
    <row r="507" spans="2:8" x14ac:dyDescent="0.25">
      <c r="B507" s="32"/>
      <c r="C507" s="32"/>
      <c r="E507"/>
      <c r="F507"/>
      <c r="G507"/>
      <c r="H507" s="253"/>
    </row>
    <row r="508" spans="2:8" x14ac:dyDescent="0.25">
      <c r="B508" s="32"/>
      <c r="C508" s="32"/>
      <c r="E508"/>
      <c r="F508"/>
      <c r="G508"/>
      <c r="H508" s="253"/>
    </row>
    <row r="509" spans="2:8" x14ac:dyDescent="0.25">
      <c r="B509" s="32"/>
      <c r="C509" s="32"/>
      <c r="E509"/>
      <c r="F509"/>
      <c r="G509"/>
      <c r="H509" s="253"/>
    </row>
    <row r="510" spans="2:8" x14ac:dyDescent="0.25">
      <c r="B510" s="32"/>
      <c r="C510" s="32"/>
      <c r="E510"/>
      <c r="F510"/>
      <c r="G510"/>
      <c r="H510" s="253"/>
    </row>
    <row r="511" spans="2:8" x14ac:dyDescent="0.25">
      <c r="B511" s="32"/>
      <c r="C511" s="32"/>
      <c r="E511"/>
      <c r="F511"/>
      <c r="G511"/>
      <c r="H511" s="253"/>
    </row>
    <row r="512" spans="2:8" x14ac:dyDescent="0.25">
      <c r="B512" s="32"/>
      <c r="C512" s="32"/>
      <c r="E512"/>
      <c r="F512"/>
      <c r="G512"/>
      <c r="H512" s="253"/>
    </row>
    <row r="513" spans="2:8" x14ac:dyDescent="0.25">
      <c r="B513" s="32"/>
      <c r="C513" s="32"/>
      <c r="E513"/>
      <c r="F513"/>
      <c r="G513"/>
      <c r="H513" s="253"/>
    </row>
    <row r="514" spans="2:8" x14ac:dyDescent="0.25">
      <c r="B514" s="32"/>
      <c r="C514" s="32"/>
      <c r="E514"/>
      <c r="F514"/>
      <c r="G514"/>
      <c r="H514" s="253"/>
    </row>
    <row r="515" spans="2:8" x14ac:dyDescent="0.25">
      <c r="B515" s="32"/>
      <c r="C515" s="32"/>
      <c r="E515"/>
      <c r="F515"/>
      <c r="G515"/>
      <c r="H515" s="253"/>
    </row>
    <row r="516" spans="2:8" x14ac:dyDescent="0.25">
      <c r="B516" s="32"/>
      <c r="C516" s="32"/>
      <c r="E516"/>
      <c r="F516"/>
      <c r="G516"/>
      <c r="H516" s="253"/>
    </row>
    <row r="517" spans="2:8" x14ac:dyDescent="0.25">
      <c r="B517" s="32"/>
      <c r="C517" s="32"/>
      <c r="E517"/>
      <c r="F517"/>
      <c r="G517"/>
      <c r="H517" s="253"/>
    </row>
    <row r="518" spans="2:8" x14ac:dyDescent="0.25">
      <c r="B518" s="32"/>
      <c r="C518" s="32"/>
      <c r="E518"/>
      <c r="F518"/>
      <c r="G518"/>
      <c r="H518" s="253"/>
    </row>
    <row r="519" spans="2:8" x14ac:dyDescent="0.25">
      <c r="B519" s="32"/>
      <c r="C519" s="32"/>
      <c r="E519"/>
      <c r="F519"/>
      <c r="G519"/>
      <c r="H519" s="253"/>
    </row>
    <row r="520" spans="2:8" x14ac:dyDescent="0.25">
      <c r="B520" s="32"/>
      <c r="C520" s="32"/>
      <c r="E520"/>
      <c r="F520"/>
      <c r="G520"/>
      <c r="H520" s="253"/>
    </row>
    <row r="521" spans="2:8" x14ac:dyDescent="0.25">
      <c r="B521" s="32"/>
      <c r="C521" s="32"/>
      <c r="E521"/>
      <c r="F521"/>
      <c r="G521"/>
      <c r="H521" s="253"/>
    </row>
    <row r="522" spans="2:8" x14ac:dyDescent="0.25">
      <c r="B522" s="32"/>
      <c r="C522" s="32"/>
      <c r="E522"/>
      <c r="F522"/>
      <c r="G522"/>
      <c r="H522" s="253"/>
    </row>
    <row r="523" spans="2:8" x14ac:dyDescent="0.25">
      <c r="B523" s="32"/>
      <c r="C523" s="32"/>
      <c r="E523"/>
      <c r="F523"/>
      <c r="G523"/>
      <c r="H523" s="253"/>
    </row>
    <row r="524" spans="2:8" x14ac:dyDescent="0.25">
      <c r="B524" s="32"/>
      <c r="C524" s="32"/>
      <c r="E524"/>
      <c r="F524"/>
      <c r="G524"/>
      <c r="H524" s="253"/>
    </row>
    <row r="525" spans="2:8" x14ac:dyDescent="0.25">
      <c r="B525" s="32"/>
      <c r="C525" s="32"/>
      <c r="E525"/>
      <c r="F525"/>
      <c r="G525"/>
      <c r="H525" s="253"/>
    </row>
    <row r="526" spans="2:8" x14ac:dyDescent="0.25">
      <c r="B526" s="32"/>
      <c r="C526" s="32"/>
      <c r="E526"/>
      <c r="F526"/>
      <c r="G526"/>
      <c r="H526" s="253"/>
    </row>
    <row r="527" spans="2:8" x14ac:dyDescent="0.25">
      <c r="B527" s="32"/>
      <c r="C527" s="32"/>
      <c r="E527"/>
      <c r="F527"/>
      <c r="G527"/>
      <c r="H527" s="253"/>
    </row>
    <row r="528" spans="2:8" x14ac:dyDescent="0.25">
      <c r="B528" s="32"/>
      <c r="C528" s="32"/>
      <c r="E528"/>
      <c r="F528"/>
      <c r="G528"/>
      <c r="H528" s="253"/>
    </row>
    <row r="529" spans="2:8" x14ac:dyDescent="0.25">
      <c r="B529" s="32"/>
      <c r="C529" s="32"/>
      <c r="E529"/>
      <c r="F529"/>
      <c r="G529"/>
      <c r="H529" s="253"/>
    </row>
    <row r="530" spans="2:8" x14ac:dyDescent="0.25">
      <c r="B530" s="32"/>
      <c r="C530" s="32"/>
      <c r="E530"/>
      <c r="F530"/>
      <c r="G530"/>
      <c r="H530" s="253"/>
    </row>
    <row r="531" spans="2:8" x14ac:dyDescent="0.25">
      <c r="B531" s="32"/>
      <c r="C531" s="32"/>
      <c r="E531"/>
      <c r="F531"/>
      <c r="G531"/>
      <c r="H531" s="253"/>
    </row>
    <row r="532" spans="2:8" x14ac:dyDescent="0.25">
      <c r="B532" s="32"/>
      <c r="C532" s="32"/>
      <c r="E532"/>
      <c r="F532"/>
      <c r="G532"/>
      <c r="H532" s="253"/>
    </row>
    <row r="533" spans="2:8" x14ac:dyDescent="0.25">
      <c r="B533" s="32"/>
      <c r="C533" s="32"/>
      <c r="E533"/>
      <c r="F533"/>
      <c r="G533"/>
      <c r="H533" s="253"/>
    </row>
    <row r="534" spans="2:8" x14ac:dyDescent="0.25">
      <c r="B534" s="32"/>
      <c r="C534" s="32"/>
      <c r="E534"/>
      <c r="F534"/>
      <c r="G534"/>
      <c r="H534" s="253"/>
    </row>
    <row r="535" spans="2:8" x14ac:dyDescent="0.25">
      <c r="B535" s="32"/>
      <c r="C535" s="32"/>
      <c r="E535"/>
      <c r="F535"/>
      <c r="G535"/>
      <c r="H535" s="253"/>
    </row>
    <row r="536" spans="2:8" x14ac:dyDescent="0.25">
      <c r="B536" s="32"/>
      <c r="C536" s="32"/>
      <c r="E536"/>
      <c r="F536"/>
      <c r="G536"/>
      <c r="H536" s="253"/>
    </row>
    <row r="537" spans="2:8" x14ac:dyDescent="0.25">
      <c r="B537" s="32"/>
      <c r="C537" s="32"/>
      <c r="E537"/>
      <c r="F537"/>
      <c r="G537"/>
      <c r="H537" s="253"/>
    </row>
    <row r="538" spans="2:8" x14ac:dyDescent="0.25">
      <c r="B538" s="32"/>
      <c r="C538" s="32"/>
      <c r="E538"/>
      <c r="F538"/>
      <c r="G538"/>
      <c r="H538" s="253"/>
    </row>
    <row r="539" spans="2:8" x14ac:dyDescent="0.25">
      <c r="B539" s="32"/>
      <c r="C539" s="32"/>
      <c r="E539"/>
      <c r="F539"/>
      <c r="G539"/>
      <c r="H539" s="253"/>
    </row>
    <row r="540" spans="2:8" x14ac:dyDescent="0.25">
      <c r="B540" s="32"/>
      <c r="C540" s="32"/>
      <c r="E540"/>
      <c r="F540"/>
      <c r="G540"/>
      <c r="H540" s="253"/>
    </row>
    <row r="541" spans="2:8" x14ac:dyDescent="0.25">
      <c r="B541" s="32"/>
      <c r="C541" s="32"/>
      <c r="E541"/>
      <c r="F541"/>
      <c r="G541"/>
      <c r="H541" s="253"/>
    </row>
    <row r="542" spans="2:8" x14ac:dyDescent="0.25">
      <c r="B542" s="32"/>
      <c r="C542" s="32"/>
      <c r="E542"/>
      <c r="F542"/>
      <c r="G542"/>
      <c r="H542" s="253"/>
    </row>
    <row r="543" spans="2:8" x14ac:dyDescent="0.25">
      <c r="B543" s="32"/>
      <c r="C543" s="32"/>
      <c r="E543"/>
      <c r="F543"/>
      <c r="G543"/>
      <c r="H543" s="253"/>
    </row>
    <row r="544" spans="2:8" x14ac:dyDescent="0.25">
      <c r="B544" s="32"/>
      <c r="C544" s="32"/>
      <c r="E544"/>
      <c r="F544"/>
      <c r="G544"/>
      <c r="H544" s="253"/>
    </row>
    <row r="545" spans="2:8" x14ac:dyDescent="0.25">
      <c r="B545" s="32"/>
      <c r="C545" s="32"/>
      <c r="E545"/>
      <c r="F545"/>
      <c r="G545"/>
      <c r="H545" s="253"/>
    </row>
    <row r="546" spans="2:8" x14ac:dyDescent="0.25">
      <c r="B546" s="32"/>
      <c r="C546" s="32"/>
      <c r="E546"/>
      <c r="F546"/>
      <c r="G546"/>
      <c r="H546" s="253"/>
    </row>
    <row r="547" spans="2:8" x14ac:dyDescent="0.25">
      <c r="B547" s="32"/>
      <c r="C547" s="32"/>
      <c r="E547"/>
      <c r="F547"/>
      <c r="G547"/>
      <c r="H547" s="253"/>
    </row>
    <row r="548" spans="2:8" x14ac:dyDescent="0.25">
      <c r="B548" s="32"/>
      <c r="C548" s="32"/>
      <c r="E548"/>
      <c r="F548"/>
      <c r="G548"/>
      <c r="H548" s="253"/>
    </row>
    <row r="549" spans="2:8" x14ac:dyDescent="0.25">
      <c r="B549" s="32"/>
      <c r="C549" s="32"/>
      <c r="E549"/>
      <c r="F549"/>
      <c r="G549"/>
      <c r="H549" s="253"/>
    </row>
    <row r="550" spans="2:8" x14ac:dyDescent="0.25">
      <c r="B550" s="32"/>
      <c r="C550" s="32"/>
      <c r="E550"/>
      <c r="F550"/>
      <c r="G550"/>
      <c r="H550" s="253"/>
    </row>
    <row r="551" spans="2:8" x14ac:dyDescent="0.25">
      <c r="B551" s="32"/>
      <c r="C551" s="32"/>
      <c r="E551"/>
      <c r="F551"/>
      <c r="G551"/>
      <c r="H551" s="253"/>
    </row>
    <row r="552" spans="2:8" x14ac:dyDescent="0.25">
      <c r="B552" s="32"/>
      <c r="C552" s="32"/>
      <c r="E552"/>
      <c r="F552"/>
      <c r="G552"/>
      <c r="H552" s="253"/>
    </row>
    <row r="553" spans="2:8" x14ac:dyDescent="0.25">
      <c r="B553" s="32"/>
      <c r="C553" s="32"/>
      <c r="E553"/>
      <c r="F553"/>
      <c r="G553"/>
      <c r="H553" s="253"/>
    </row>
    <row r="554" spans="2:8" x14ac:dyDescent="0.25">
      <c r="B554" s="32"/>
      <c r="C554" s="32"/>
      <c r="E554"/>
      <c r="F554"/>
      <c r="G554"/>
      <c r="H554" s="253"/>
    </row>
    <row r="555" spans="2:8" x14ac:dyDescent="0.25">
      <c r="B555" s="32"/>
      <c r="C555" s="32"/>
      <c r="E555"/>
      <c r="F555"/>
      <c r="G555"/>
      <c r="H555" s="253"/>
    </row>
    <row r="556" spans="2:8" x14ac:dyDescent="0.25">
      <c r="B556" s="32"/>
      <c r="C556" s="32"/>
      <c r="E556"/>
      <c r="F556"/>
      <c r="G556"/>
      <c r="H556" s="253"/>
    </row>
    <row r="557" spans="2:8" x14ac:dyDescent="0.25">
      <c r="B557" s="32"/>
      <c r="C557" s="32"/>
      <c r="E557"/>
      <c r="F557"/>
      <c r="G557"/>
      <c r="H557" s="253"/>
    </row>
    <row r="558" spans="2:8" x14ac:dyDescent="0.25">
      <c r="B558" s="32"/>
      <c r="C558" s="32"/>
      <c r="E558"/>
      <c r="F558"/>
      <c r="G558"/>
      <c r="H558" s="253"/>
    </row>
    <row r="559" spans="2:8" x14ac:dyDescent="0.25">
      <c r="B559" s="32"/>
      <c r="C559" s="32"/>
      <c r="E559"/>
      <c r="F559"/>
      <c r="G559"/>
      <c r="H559" s="253"/>
    </row>
    <row r="560" spans="2:8" x14ac:dyDescent="0.25">
      <c r="B560" s="32"/>
      <c r="C560" s="32"/>
      <c r="E560"/>
      <c r="F560"/>
      <c r="G560"/>
      <c r="H560" s="253"/>
    </row>
    <row r="561" spans="2:8" x14ac:dyDescent="0.25">
      <c r="B561" s="32"/>
      <c r="C561" s="32"/>
      <c r="E561"/>
      <c r="F561"/>
      <c r="G561"/>
      <c r="H561" s="253"/>
    </row>
    <row r="562" spans="2:8" x14ac:dyDescent="0.25">
      <c r="B562" s="32"/>
      <c r="C562" s="32"/>
      <c r="E562"/>
      <c r="F562"/>
      <c r="G562"/>
      <c r="H562" s="253"/>
    </row>
    <row r="563" spans="2:8" x14ac:dyDescent="0.25">
      <c r="B563" s="32"/>
      <c r="C563" s="32"/>
      <c r="E563"/>
      <c r="F563"/>
      <c r="G563"/>
      <c r="H563" s="253"/>
    </row>
    <row r="564" spans="2:8" x14ac:dyDescent="0.25">
      <c r="B564" s="32"/>
      <c r="C564" s="32"/>
      <c r="E564"/>
      <c r="F564"/>
      <c r="G564"/>
      <c r="H564" s="253"/>
    </row>
    <row r="565" spans="2:8" x14ac:dyDescent="0.25">
      <c r="B565" s="32"/>
      <c r="C565" s="32"/>
      <c r="E565"/>
      <c r="F565"/>
      <c r="G565"/>
      <c r="H565" s="253"/>
    </row>
    <row r="566" spans="2:8" x14ac:dyDescent="0.25">
      <c r="B566" s="32"/>
      <c r="C566" s="32"/>
      <c r="E566"/>
      <c r="F566"/>
      <c r="G566"/>
      <c r="H566" s="253"/>
    </row>
    <row r="567" spans="2:8" x14ac:dyDescent="0.25">
      <c r="B567" s="32"/>
      <c r="C567" s="32"/>
      <c r="E567"/>
      <c r="F567"/>
      <c r="G567"/>
      <c r="H567" s="253"/>
    </row>
    <row r="568" spans="2:8" x14ac:dyDescent="0.25">
      <c r="B568" s="32"/>
      <c r="C568" s="32"/>
      <c r="E568"/>
      <c r="F568"/>
      <c r="G568"/>
      <c r="H568" s="253"/>
    </row>
    <row r="569" spans="2:8" x14ac:dyDescent="0.25">
      <c r="B569" s="32"/>
      <c r="C569" s="32"/>
      <c r="E569"/>
      <c r="F569"/>
      <c r="G569"/>
      <c r="H569" s="253"/>
    </row>
    <row r="570" spans="2:8" x14ac:dyDescent="0.25">
      <c r="B570" s="32"/>
      <c r="C570" s="32"/>
      <c r="E570"/>
      <c r="F570"/>
      <c r="G570"/>
      <c r="H570" s="253"/>
    </row>
    <row r="571" spans="2:8" x14ac:dyDescent="0.25">
      <c r="B571" s="32"/>
      <c r="C571" s="32"/>
      <c r="E571"/>
      <c r="F571"/>
      <c r="G571"/>
      <c r="H571" s="253"/>
    </row>
    <row r="572" spans="2:8" x14ac:dyDescent="0.25">
      <c r="B572" s="32"/>
      <c r="C572" s="32"/>
      <c r="E572"/>
      <c r="F572"/>
      <c r="G572"/>
      <c r="H572" s="253"/>
    </row>
    <row r="573" spans="2:8" x14ac:dyDescent="0.25">
      <c r="B573" s="32"/>
      <c r="C573" s="32"/>
      <c r="E573"/>
      <c r="F573"/>
      <c r="G573"/>
      <c r="H573" s="253"/>
    </row>
    <row r="574" spans="2:8" x14ac:dyDescent="0.25">
      <c r="B574" s="32"/>
      <c r="C574" s="32"/>
      <c r="E574"/>
      <c r="F574"/>
      <c r="G574"/>
      <c r="H574" s="253"/>
    </row>
    <row r="575" spans="2:8" x14ac:dyDescent="0.25">
      <c r="B575" s="32"/>
      <c r="C575" s="32"/>
      <c r="E575"/>
      <c r="F575"/>
      <c r="G575"/>
      <c r="H575" s="253"/>
    </row>
    <row r="576" spans="2:8" x14ac:dyDescent="0.25">
      <c r="B576" s="32"/>
      <c r="C576" s="32"/>
      <c r="E576"/>
      <c r="F576"/>
      <c r="G576"/>
      <c r="H576" s="253"/>
    </row>
    <row r="577" spans="2:8" x14ac:dyDescent="0.25">
      <c r="B577" s="32"/>
      <c r="C577" s="32"/>
      <c r="E577"/>
      <c r="F577"/>
      <c r="G577"/>
      <c r="H577" s="253"/>
    </row>
    <row r="578" spans="2:8" x14ac:dyDescent="0.25">
      <c r="B578" s="32"/>
      <c r="C578" s="32"/>
      <c r="E578"/>
      <c r="F578"/>
      <c r="G578"/>
      <c r="H578" s="253"/>
    </row>
    <row r="579" spans="2:8" x14ac:dyDescent="0.25">
      <c r="B579" s="32"/>
      <c r="C579" s="32"/>
      <c r="E579"/>
      <c r="F579"/>
      <c r="G579"/>
      <c r="H579" s="253"/>
    </row>
    <row r="580" spans="2:8" x14ac:dyDescent="0.25">
      <c r="B580" s="32"/>
      <c r="C580" s="32"/>
      <c r="E580"/>
      <c r="F580"/>
      <c r="G580"/>
      <c r="H580" s="253"/>
    </row>
    <row r="581" spans="2:8" x14ac:dyDescent="0.25">
      <c r="B581" s="32"/>
      <c r="C581" s="32"/>
      <c r="E581"/>
      <c r="F581"/>
      <c r="G581"/>
      <c r="H581" s="253"/>
    </row>
    <row r="582" spans="2:8" x14ac:dyDescent="0.25">
      <c r="B582" s="32"/>
      <c r="C582" s="32"/>
      <c r="E582"/>
      <c r="F582"/>
      <c r="G582"/>
      <c r="H582" s="253"/>
    </row>
    <row r="583" spans="2:8" x14ac:dyDescent="0.25">
      <c r="B583" s="32"/>
      <c r="C583" s="32"/>
      <c r="E583"/>
      <c r="F583"/>
      <c r="G583"/>
      <c r="H583" s="253"/>
    </row>
    <row r="584" spans="2:8" x14ac:dyDescent="0.25">
      <c r="B584" s="32"/>
      <c r="C584" s="32"/>
      <c r="E584"/>
      <c r="F584"/>
      <c r="G584"/>
      <c r="H584" s="253"/>
    </row>
    <row r="585" spans="2:8" x14ac:dyDescent="0.25">
      <c r="B585" s="32"/>
      <c r="C585" s="32"/>
      <c r="E585"/>
      <c r="F585"/>
      <c r="G585"/>
      <c r="H585" s="253"/>
    </row>
    <row r="586" spans="2:8" x14ac:dyDescent="0.25">
      <c r="B586" s="32"/>
      <c r="C586" s="32"/>
      <c r="E586"/>
      <c r="F586"/>
      <c r="G586"/>
      <c r="H586" s="253"/>
    </row>
    <row r="587" spans="2:8" x14ac:dyDescent="0.25">
      <c r="B587" s="32"/>
      <c r="C587" s="32"/>
      <c r="E587"/>
      <c r="F587"/>
      <c r="G587"/>
      <c r="H587" s="253"/>
    </row>
    <row r="588" spans="2:8" x14ac:dyDescent="0.25">
      <c r="B588" s="32"/>
      <c r="C588" s="32"/>
      <c r="E588"/>
      <c r="F588"/>
      <c r="G588"/>
      <c r="H588" s="253"/>
    </row>
    <row r="589" spans="2:8" x14ac:dyDescent="0.25">
      <c r="B589" s="32"/>
      <c r="C589" s="32"/>
      <c r="E589"/>
      <c r="F589"/>
      <c r="G589"/>
      <c r="H589" s="253"/>
    </row>
    <row r="590" spans="2:8" x14ac:dyDescent="0.25">
      <c r="B590" s="32"/>
      <c r="C590" s="32"/>
      <c r="E590"/>
      <c r="F590"/>
      <c r="G590"/>
      <c r="H590" s="253"/>
    </row>
    <row r="591" spans="2:8" x14ac:dyDescent="0.25">
      <c r="B591" s="32"/>
      <c r="C591" s="32"/>
      <c r="E591"/>
      <c r="F591"/>
      <c r="G591"/>
      <c r="H591" s="253"/>
    </row>
    <row r="592" spans="2:8" x14ac:dyDescent="0.25">
      <c r="B592" s="32"/>
      <c r="C592" s="32"/>
      <c r="E592"/>
      <c r="F592"/>
      <c r="G592"/>
      <c r="H592" s="253"/>
    </row>
    <row r="593" spans="2:8" x14ac:dyDescent="0.25">
      <c r="B593" s="32"/>
      <c r="C593" s="32"/>
      <c r="E593"/>
      <c r="F593"/>
      <c r="G593"/>
      <c r="H593" s="253"/>
    </row>
    <row r="594" spans="2:8" x14ac:dyDescent="0.25">
      <c r="B594" s="32"/>
      <c r="C594" s="32"/>
      <c r="E594"/>
      <c r="F594"/>
      <c r="G594"/>
      <c r="H594" s="253"/>
    </row>
    <row r="595" spans="2:8" x14ac:dyDescent="0.25">
      <c r="B595" s="32"/>
      <c r="C595" s="32"/>
      <c r="E595"/>
      <c r="F595"/>
      <c r="G595"/>
      <c r="H595" s="253"/>
    </row>
    <row r="596" spans="2:8" x14ac:dyDescent="0.25">
      <c r="B596" s="32"/>
      <c r="C596" s="32"/>
      <c r="E596"/>
      <c r="F596"/>
      <c r="G596"/>
      <c r="H596" s="253"/>
    </row>
    <row r="597" spans="2:8" x14ac:dyDescent="0.25">
      <c r="B597" s="32"/>
      <c r="C597" s="32"/>
      <c r="E597"/>
      <c r="F597"/>
      <c r="G597"/>
      <c r="H597" s="253"/>
    </row>
    <row r="598" spans="2:8" x14ac:dyDescent="0.25">
      <c r="B598" s="32"/>
      <c r="C598" s="32"/>
      <c r="E598"/>
      <c r="F598"/>
      <c r="G598"/>
      <c r="H598" s="253"/>
    </row>
    <row r="599" spans="2:8" x14ac:dyDescent="0.25">
      <c r="B599" s="32"/>
      <c r="C599" s="32"/>
      <c r="E599"/>
      <c r="F599"/>
      <c r="G599"/>
      <c r="H599" s="253"/>
    </row>
    <row r="600" spans="2:8" x14ac:dyDescent="0.25">
      <c r="B600" s="32"/>
      <c r="C600" s="32"/>
      <c r="E600"/>
      <c r="F600"/>
      <c r="G600"/>
      <c r="H600" s="253"/>
    </row>
    <row r="601" spans="2:8" x14ac:dyDescent="0.25">
      <c r="B601" s="32"/>
      <c r="C601" s="32"/>
      <c r="E601"/>
      <c r="F601"/>
      <c r="G601"/>
      <c r="H601" s="253"/>
    </row>
    <row r="602" spans="2:8" x14ac:dyDescent="0.25">
      <c r="B602" s="32"/>
      <c r="C602" s="32"/>
      <c r="E602"/>
      <c r="F602"/>
      <c r="G602"/>
      <c r="H602" s="253"/>
    </row>
    <row r="603" spans="2:8" x14ac:dyDescent="0.25">
      <c r="B603" s="32"/>
      <c r="C603" s="32"/>
      <c r="E603"/>
      <c r="F603"/>
      <c r="G603"/>
      <c r="H603" s="253"/>
    </row>
    <row r="604" spans="2:8" x14ac:dyDescent="0.25">
      <c r="B604" s="32"/>
      <c r="C604" s="32"/>
      <c r="E604"/>
      <c r="F604"/>
      <c r="G604"/>
      <c r="H604" s="253"/>
    </row>
    <row r="605" spans="2:8" x14ac:dyDescent="0.25">
      <c r="B605" s="32"/>
      <c r="C605" s="32"/>
      <c r="E605"/>
      <c r="F605"/>
      <c r="G605"/>
      <c r="H605" s="253"/>
    </row>
    <row r="606" spans="2:8" x14ac:dyDescent="0.25">
      <c r="B606" s="32"/>
      <c r="C606" s="32"/>
      <c r="E606"/>
      <c r="F606"/>
      <c r="G606"/>
      <c r="H606" s="253"/>
    </row>
    <row r="607" spans="2:8" x14ac:dyDescent="0.25">
      <c r="B607" s="32"/>
      <c r="C607" s="32"/>
      <c r="E607"/>
      <c r="F607"/>
      <c r="G607"/>
      <c r="H607" s="253"/>
    </row>
    <row r="608" spans="2:8" x14ac:dyDescent="0.25">
      <c r="B608" s="32"/>
      <c r="C608" s="32"/>
      <c r="E608"/>
      <c r="F608"/>
      <c r="G608"/>
      <c r="H608" s="253"/>
    </row>
    <row r="609" spans="2:8" x14ac:dyDescent="0.25">
      <c r="B609" s="32"/>
      <c r="C609" s="32"/>
      <c r="E609"/>
      <c r="F609"/>
      <c r="G609"/>
      <c r="H609" s="253"/>
    </row>
    <row r="610" spans="2:8" x14ac:dyDescent="0.25">
      <c r="B610" s="32"/>
      <c r="C610" s="32"/>
      <c r="E610"/>
      <c r="F610"/>
      <c r="G610"/>
      <c r="H610" s="253"/>
    </row>
    <row r="611" spans="2:8" x14ac:dyDescent="0.25">
      <c r="B611" s="32"/>
      <c r="C611" s="32"/>
      <c r="E611"/>
      <c r="F611"/>
      <c r="G611"/>
      <c r="H611" s="253"/>
    </row>
    <row r="612" spans="2:8" x14ac:dyDescent="0.25">
      <c r="B612" s="32"/>
      <c r="C612" s="32"/>
      <c r="E612"/>
      <c r="F612"/>
      <c r="G612"/>
      <c r="H612" s="253"/>
    </row>
    <row r="613" spans="2:8" x14ac:dyDescent="0.25">
      <c r="B613" s="32"/>
      <c r="C613" s="32"/>
      <c r="E613"/>
      <c r="F613"/>
      <c r="G613"/>
      <c r="H613" s="253"/>
    </row>
    <row r="614" spans="2:8" x14ac:dyDescent="0.25">
      <c r="B614" s="32"/>
      <c r="C614" s="32"/>
      <c r="E614"/>
      <c r="F614"/>
      <c r="G614"/>
      <c r="H614" s="253"/>
    </row>
    <row r="615" spans="2:8" x14ac:dyDescent="0.25">
      <c r="B615" s="32"/>
      <c r="C615" s="32"/>
      <c r="E615"/>
      <c r="F615"/>
      <c r="G615"/>
      <c r="H615" s="253"/>
    </row>
    <row r="616" spans="2:8" x14ac:dyDescent="0.25">
      <c r="B616" s="32"/>
      <c r="C616" s="32"/>
      <c r="E616"/>
      <c r="F616"/>
      <c r="G616"/>
      <c r="H616" s="253"/>
    </row>
    <row r="617" spans="2:8" x14ac:dyDescent="0.25">
      <c r="B617" s="32"/>
      <c r="C617" s="32"/>
      <c r="E617"/>
      <c r="F617"/>
      <c r="G617"/>
      <c r="H617" s="253"/>
    </row>
    <row r="618" spans="2:8" x14ac:dyDescent="0.25">
      <c r="B618" s="32"/>
      <c r="C618" s="32"/>
      <c r="E618"/>
      <c r="F618"/>
      <c r="G618"/>
      <c r="H618" s="253"/>
    </row>
    <row r="619" spans="2:8" x14ac:dyDescent="0.25">
      <c r="B619" s="32"/>
      <c r="C619" s="32"/>
      <c r="E619"/>
      <c r="F619"/>
      <c r="G619"/>
      <c r="H619" s="253"/>
    </row>
    <row r="620" spans="2:8" x14ac:dyDescent="0.25">
      <c r="B620" s="32"/>
      <c r="C620" s="32"/>
      <c r="E620"/>
      <c r="F620"/>
      <c r="G620"/>
      <c r="H620" s="253"/>
    </row>
    <row r="621" spans="2:8" x14ac:dyDescent="0.25">
      <c r="B621" s="32"/>
      <c r="C621" s="32"/>
      <c r="E621"/>
      <c r="F621"/>
      <c r="G621"/>
      <c r="H621" s="253"/>
    </row>
    <row r="622" spans="2:8" x14ac:dyDescent="0.25">
      <c r="B622" s="32"/>
      <c r="C622" s="32"/>
      <c r="E622"/>
      <c r="F622"/>
      <c r="G622"/>
      <c r="H622" s="253"/>
    </row>
    <row r="623" spans="2:8" x14ac:dyDescent="0.25">
      <c r="B623" s="32"/>
      <c r="C623" s="32"/>
      <c r="E623"/>
      <c r="F623"/>
      <c r="G623"/>
      <c r="H623" s="253"/>
    </row>
    <row r="624" spans="2:8" x14ac:dyDescent="0.25">
      <c r="B624" s="32"/>
      <c r="C624" s="32"/>
      <c r="E624"/>
      <c r="F624"/>
      <c r="G624"/>
      <c r="H624" s="253"/>
    </row>
    <row r="625" spans="2:8" x14ac:dyDescent="0.25">
      <c r="B625" s="32"/>
      <c r="C625" s="32"/>
      <c r="E625"/>
      <c r="F625"/>
      <c r="G625"/>
      <c r="H625" s="253"/>
    </row>
    <row r="626" spans="2:8" x14ac:dyDescent="0.25">
      <c r="B626" s="32"/>
      <c r="C626" s="32"/>
      <c r="E626"/>
      <c r="F626"/>
      <c r="G626"/>
      <c r="H626" s="253"/>
    </row>
    <row r="627" spans="2:8" x14ac:dyDescent="0.25">
      <c r="B627" s="32"/>
      <c r="C627" s="32"/>
      <c r="E627"/>
      <c r="F627"/>
      <c r="G627"/>
      <c r="H627" s="253"/>
    </row>
    <row r="628" spans="2:8" x14ac:dyDescent="0.25">
      <c r="B628" s="32"/>
      <c r="C628" s="32"/>
      <c r="E628"/>
      <c r="F628"/>
      <c r="G628"/>
      <c r="H628" s="253"/>
    </row>
    <row r="629" spans="2:8" x14ac:dyDescent="0.25">
      <c r="B629" s="32"/>
      <c r="C629" s="32"/>
      <c r="E629"/>
      <c r="F629"/>
      <c r="G629"/>
      <c r="H629" s="253"/>
    </row>
    <row r="630" spans="2:8" x14ac:dyDescent="0.25">
      <c r="B630" s="32"/>
      <c r="C630" s="32"/>
      <c r="E630"/>
      <c r="F630"/>
      <c r="G630"/>
      <c r="H630" s="253"/>
    </row>
    <row r="631" spans="2:8" x14ac:dyDescent="0.25">
      <c r="B631" s="32"/>
      <c r="C631" s="32"/>
      <c r="E631"/>
      <c r="F631"/>
      <c r="G631"/>
      <c r="H631" s="253"/>
    </row>
    <row r="632" spans="2:8" x14ac:dyDescent="0.25">
      <c r="B632" s="32"/>
      <c r="C632" s="32"/>
      <c r="E632"/>
      <c r="F632"/>
      <c r="G632"/>
      <c r="H632" s="253"/>
    </row>
    <row r="633" spans="2:8" x14ac:dyDescent="0.25">
      <c r="B633" s="32"/>
      <c r="C633" s="32"/>
      <c r="E633"/>
      <c r="F633"/>
      <c r="G633"/>
      <c r="H633" s="253"/>
    </row>
    <row r="634" spans="2:8" x14ac:dyDescent="0.25">
      <c r="B634" s="32"/>
      <c r="C634" s="32"/>
      <c r="E634"/>
      <c r="F634"/>
      <c r="G634"/>
      <c r="H634" s="253"/>
    </row>
    <row r="635" spans="2:8" x14ac:dyDescent="0.25">
      <c r="B635" s="32"/>
      <c r="C635" s="32"/>
      <c r="E635"/>
      <c r="F635"/>
      <c r="G635"/>
      <c r="H635" s="253"/>
    </row>
    <row r="636" spans="2:8" x14ac:dyDescent="0.25">
      <c r="B636" s="32"/>
      <c r="C636" s="32"/>
      <c r="E636"/>
      <c r="F636"/>
      <c r="G636"/>
      <c r="H636" s="253"/>
    </row>
    <row r="637" spans="2:8" x14ac:dyDescent="0.25">
      <c r="B637" s="32"/>
      <c r="C637" s="32"/>
      <c r="E637"/>
      <c r="F637"/>
      <c r="G637"/>
      <c r="H637" s="253"/>
    </row>
    <row r="638" spans="2:8" x14ac:dyDescent="0.25">
      <c r="B638" s="32"/>
      <c r="C638" s="32"/>
      <c r="E638"/>
      <c r="F638"/>
      <c r="G638"/>
      <c r="H638" s="253"/>
    </row>
    <row r="639" spans="2:8" x14ac:dyDescent="0.25">
      <c r="B639" s="32"/>
      <c r="C639" s="32"/>
      <c r="E639"/>
      <c r="F639"/>
      <c r="G639"/>
      <c r="H639" s="253"/>
    </row>
    <row r="640" spans="2:8" x14ac:dyDescent="0.25">
      <c r="B640" s="32"/>
      <c r="C640" s="32"/>
      <c r="E640"/>
      <c r="F640"/>
      <c r="G640"/>
      <c r="H640" s="253"/>
    </row>
    <row r="641" spans="2:8" x14ac:dyDescent="0.25">
      <c r="B641" s="32"/>
      <c r="C641" s="32"/>
      <c r="E641"/>
      <c r="F641"/>
      <c r="G641"/>
      <c r="H641" s="253"/>
    </row>
    <row r="642" spans="2:8" x14ac:dyDescent="0.25">
      <c r="B642" s="32"/>
      <c r="C642" s="32"/>
      <c r="E642"/>
      <c r="F642"/>
      <c r="G642"/>
      <c r="H642" s="253"/>
    </row>
    <row r="643" spans="2:8" x14ac:dyDescent="0.25">
      <c r="B643" s="32"/>
      <c r="C643" s="32"/>
      <c r="E643"/>
      <c r="F643"/>
      <c r="G643"/>
      <c r="H643" s="253"/>
    </row>
    <row r="644" spans="2:8" x14ac:dyDescent="0.25">
      <c r="B644" s="32"/>
      <c r="C644" s="32"/>
      <c r="E644"/>
      <c r="F644"/>
      <c r="G644"/>
      <c r="H644" s="253"/>
    </row>
    <row r="645" spans="2:8" x14ac:dyDescent="0.25">
      <c r="B645" s="32"/>
      <c r="C645" s="32"/>
      <c r="E645"/>
      <c r="F645"/>
      <c r="G645"/>
      <c r="H645" s="253"/>
    </row>
    <row r="646" spans="2:8" x14ac:dyDescent="0.25">
      <c r="B646" s="32"/>
      <c r="C646" s="32"/>
      <c r="E646"/>
      <c r="F646"/>
      <c r="G646"/>
      <c r="H646" s="253"/>
    </row>
    <row r="647" spans="2:8" x14ac:dyDescent="0.25">
      <c r="B647" s="32"/>
      <c r="C647" s="32"/>
      <c r="E647"/>
      <c r="F647"/>
      <c r="G647"/>
      <c r="H647" s="253"/>
    </row>
    <row r="648" spans="2:8" x14ac:dyDescent="0.25">
      <c r="B648" s="32"/>
      <c r="C648" s="32"/>
      <c r="E648"/>
      <c r="F648"/>
      <c r="G648"/>
      <c r="H648" s="253"/>
    </row>
    <row r="649" spans="2:8" x14ac:dyDescent="0.25">
      <c r="B649" s="32"/>
      <c r="C649" s="32"/>
      <c r="E649"/>
      <c r="F649"/>
      <c r="G649"/>
      <c r="H649" s="253"/>
    </row>
    <row r="650" spans="2:8" x14ac:dyDescent="0.25">
      <c r="B650" s="32"/>
      <c r="C650" s="32"/>
      <c r="E650"/>
      <c r="F650"/>
      <c r="G650"/>
      <c r="H650" s="253"/>
    </row>
    <row r="651" spans="2:8" x14ac:dyDescent="0.25">
      <c r="B651" s="32"/>
      <c r="C651" s="32"/>
      <c r="E651"/>
      <c r="F651"/>
      <c r="G651"/>
      <c r="H651" s="253"/>
    </row>
    <row r="652" spans="2:8" x14ac:dyDescent="0.25">
      <c r="B652" s="32"/>
      <c r="C652" s="32"/>
      <c r="E652"/>
      <c r="F652"/>
      <c r="G652"/>
      <c r="H652" s="253"/>
    </row>
    <row r="653" spans="2:8" x14ac:dyDescent="0.25">
      <c r="B653" s="32"/>
      <c r="C653" s="32"/>
      <c r="E653"/>
      <c r="F653"/>
      <c r="G653"/>
      <c r="H653" s="253"/>
    </row>
    <row r="654" spans="2:8" x14ac:dyDescent="0.25">
      <c r="B654" s="32"/>
      <c r="C654" s="32"/>
      <c r="E654"/>
      <c r="F654"/>
      <c r="G654"/>
      <c r="H654" s="253"/>
    </row>
    <row r="655" spans="2:8" x14ac:dyDescent="0.25">
      <c r="B655" s="32"/>
      <c r="C655" s="32"/>
      <c r="E655"/>
      <c r="F655"/>
      <c r="G655"/>
      <c r="H655" s="253"/>
    </row>
    <row r="656" spans="2:8" x14ac:dyDescent="0.25">
      <c r="B656" s="32"/>
      <c r="C656" s="32"/>
      <c r="E656"/>
      <c r="F656"/>
      <c r="G656"/>
      <c r="H656" s="253"/>
    </row>
    <row r="657" spans="2:8" x14ac:dyDescent="0.25">
      <c r="B657" s="32"/>
      <c r="C657" s="32"/>
      <c r="E657"/>
      <c r="F657"/>
      <c r="G657"/>
      <c r="H657" s="253"/>
    </row>
    <row r="658" spans="2:8" x14ac:dyDescent="0.25">
      <c r="B658" s="32"/>
      <c r="C658" s="32"/>
      <c r="E658"/>
      <c r="F658"/>
      <c r="G658"/>
      <c r="H658" s="253"/>
    </row>
    <row r="659" spans="2:8" x14ac:dyDescent="0.25">
      <c r="B659" s="32"/>
      <c r="C659" s="32"/>
      <c r="E659"/>
      <c r="F659"/>
      <c r="G659"/>
      <c r="H659" s="253"/>
    </row>
    <row r="660" spans="2:8" x14ac:dyDescent="0.25">
      <c r="B660" s="32"/>
      <c r="C660" s="32"/>
      <c r="E660"/>
      <c r="F660"/>
      <c r="G660"/>
      <c r="H660" s="253"/>
    </row>
    <row r="661" spans="2:8" x14ac:dyDescent="0.25">
      <c r="B661" s="32"/>
      <c r="C661" s="32"/>
      <c r="E661"/>
      <c r="F661"/>
      <c r="G661"/>
      <c r="H661" s="253"/>
    </row>
    <row r="662" spans="2:8" x14ac:dyDescent="0.25">
      <c r="B662" s="32"/>
      <c r="C662" s="32"/>
      <c r="E662"/>
      <c r="F662"/>
      <c r="G662"/>
      <c r="H662" s="253"/>
    </row>
    <row r="663" spans="2:8" x14ac:dyDescent="0.25">
      <c r="B663" s="32"/>
      <c r="C663" s="32"/>
      <c r="E663"/>
      <c r="F663"/>
      <c r="G663"/>
      <c r="H663" s="253"/>
    </row>
    <row r="664" spans="2:8" x14ac:dyDescent="0.25">
      <c r="B664" s="32"/>
      <c r="C664" s="32"/>
      <c r="E664"/>
      <c r="F664"/>
      <c r="G664"/>
      <c r="H664" s="253"/>
    </row>
    <row r="665" spans="2:8" x14ac:dyDescent="0.25">
      <c r="B665" s="32"/>
      <c r="C665" s="32"/>
      <c r="E665"/>
      <c r="F665"/>
      <c r="G665"/>
      <c r="H665" s="253"/>
    </row>
    <row r="666" spans="2:8" x14ac:dyDescent="0.25">
      <c r="B666" s="32"/>
      <c r="C666" s="32"/>
      <c r="E666"/>
      <c r="F666"/>
      <c r="G666"/>
      <c r="H666" s="253"/>
    </row>
    <row r="667" spans="2:8" x14ac:dyDescent="0.25">
      <c r="B667" s="32"/>
      <c r="C667" s="32"/>
      <c r="E667"/>
      <c r="F667"/>
      <c r="G667"/>
      <c r="H667" s="253"/>
    </row>
    <row r="668" spans="2:8" x14ac:dyDescent="0.25">
      <c r="B668" s="32"/>
      <c r="C668" s="32"/>
      <c r="E668"/>
      <c r="F668"/>
      <c r="G668"/>
      <c r="H668" s="253"/>
    </row>
    <row r="669" spans="2:8" x14ac:dyDescent="0.25">
      <c r="B669" s="32"/>
      <c r="C669" s="32"/>
      <c r="E669"/>
      <c r="F669"/>
      <c r="G669"/>
      <c r="H669" s="253"/>
    </row>
    <row r="670" spans="2:8" x14ac:dyDescent="0.25">
      <c r="B670" s="32"/>
      <c r="C670" s="32"/>
      <c r="E670"/>
      <c r="F670"/>
      <c r="G670"/>
      <c r="H670" s="253"/>
    </row>
    <row r="671" spans="2:8" x14ac:dyDescent="0.25">
      <c r="B671" s="32"/>
      <c r="C671" s="32"/>
      <c r="E671"/>
      <c r="F671"/>
      <c r="G671"/>
      <c r="H671" s="253"/>
    </row>
    <row r="672" spans="2:8" x14ac:dyDescent="0.25">
      <c r="B672" s="32"/>
      <c r="C672" s="32"/>
      <c r="E672"/>
      <c r="F672"/>
      <c r="G672"/>
      <c r="H672" s="253"/>
    </row>
    <row r="673" spans="2:8" x14ac:dyDescent="0.25">
      <c r="B673" s="32"/>
      <c r="C673" s="32"/>
      <c r="E673"/>
      <c r="F673"/>
      <c r="G673"/>
      <c r="H673" s="253"/>
    </row>
    <row r="674" spans="2:8" x14ac:dyDescent="0.25">
      <c r="B674" s="32"/>
      <c r="C674" s="32"/>
      <c r="E674"/>
      <c r="F674"/>
      <c r="G674"/>
      <c r="H674" s="253"/>
    </row>
    <row r="675" spans="2:8" x14ac:dyDescent="0.25">
      <c r="B675" s="32"/>
      <c r="C675" s="32"/>
      <c r="E675"/>
      <c r="F675"/>
      <c r="G675"/>
      <c r="H675" s="253"/>
    </row>
    <row r="676" spans="2:8" x14ac:dyDescent="0.25">
      <c r="B676" s="32"/>
      <c r="C676" s="32"/>
      <c r="E676"/>
      <c r="F676"/>
      <c r="G676"/>
      <c r="H676" s="253"/>
    </row>
    <row r="677" spans="2:8" x14ac:dyDescent="0.25">
      <c r="B677" s="32"/>
      <c r="C677" s="32"/>
      <c r="E677"/>
      <c r="F677"/>
      <c r="G677"/>
      <c r="H677" s="253"/>
    </row>
    <row r="678" spans="2:8" x14ac:dyDescent="0.25">
      <c r="B678" s="32"/>
      <c r="C678" s="32"/>
      <c r="E678"/>
      <c r="F678"/>
      <c r="G678"/>
      <c r="H678" s="253"/>
    </row>
    <row r="679" spans="2:8" x14ac:dyDescent="0.25">
      <c r="B679" s="32"/>
      <c r="C679" s="32"/>
      <c r="E679"/>
      <c r="F679"/>
      <c r="G679"/>
      <c r="H679" s="253"/>
    </row>
    <row r="680" spans="2:8" x14ac:dyDescent="0.25">
      <c r="B680" s="32"/>
      <c r="C680" s="32"/>
      <c r="E680"/>
      <c r="F680"/>
      <c r="G680"/>
      <c r="H680" s="253"/>
    </row>
    <row r="681" spans="2:8" x14ac:dyDescent="0.25">
      <c r="B681" s="32"/>
      <c r="C681" s="32"/>
      <c r="E681"/>
      <c r="F681"/>
      <c r="G681"/>
      <c r="H681" s="253"/>
    </row>
    <row r="682" spans="2:8" x14ac:dyDescent="0.25">
      <c r="B682" s="32"/>
      <c r="C682" s="32"/>
      <c r="E682"/>
      <c r="F682"/>
      <c r="G682"/>
      <c r="H682" s="253"/>
    </row>
    <row r="683" spans="2:8" x14ac:dyDescent="0.25">
      <c r="B683" s="32"/>
      <c r="C683" s="32"/>
      <c r="E683"/>
      <c r="F683"/>
      <c r="G683"/>
      <c r="H683" s="253"/>
    </row>
    <row r="684" spans="2:8" x14ac:dyDescent="0.25">
      <c r="B684" s="32"/>
      <c r="C684" s="32"/>
      <c r="E684"/>
      <c r="F684"/>
      <c r="G684"/>
      <c r="H684" s="253"/>
    </row>
    <row r="685" spans="2:8" x14ac:dyDescent="0.25">
      <c r="B685" s="32"/>
      <c r="C685" s="32"/>
      <c r="E685"/>
      <c r="F685"/>
      <c r="G685"/>
      <c r="H685" s="253"/>
    </row>
    <row r="686" spans="2:8" x14ac:dyDescent="0.25">
      <c r="B686" s="32"/>
      <c r="C686" s="32"/>
      <c r="E686"/>
      <c r="F686"/>
      <c r="G686"/>
      <c r="H686" s="253"/>
    </row>
    <row r="687" spans="2:8" x14ac:dyDescent="0.25">
      <c r="B687" s="32"/>
      <c r="C687" s="32"/>
      <c r="E687"/>
      <c r="F687"/>
      <c r="G687"/>
      <c r="H687" s="253"/>
    </row>
    <row r="688" spans="2:8" x14ac:dyDescent="0.25">
      <c r="B688" s="32"/>
      <c r="C688" s="32"/>
      <c r="E688"/>
      <c r="F688"/>
      <c r="G688"/>
      <c r="H688" s="253"/>
    </row>
    <row r="689" spans="2:8" x14ac:dyDescent="0.25">
      <c r="B689" s="32"/>
      <c r="C689" s="32"/>
      <c r="E689"/>
      <c r="F689"/>
      <c r="G689"/>
      <c r="H689" s="253"/>
    </row>
    <row r="690" spans="2:8" x14ac:dyDescent="0.25">
      <c r="B690" s="32"/>
      <c r="C690" s="32"/>
      <c r="E690"/>
      <c r="F690"/>
      <c r="G690"/>
      <c r="H690" s="253"/>
    </row>
    <row r="691" spans="2:8" x14ac:dyDescent="0.25">
      <c r="B691" s="32"/>
      <c r="C691" s="32"/>
      <c r="E691"/>
      <c r="F691"/>
      <c r="G691"/>
      <c r="H691" s="253"/>
    </row>
    <row r="692" spans="2:8" x14ac:dyDescent="0.25">
      <c r="B692" s="32"/>
      <c r="C692" s="32"/>
      <c r="E692"/>
      <c r="F692"/>
      <c r="G692"/>
      <c r="H692" s="253"/>
    </row>
    <row r="693" spans="2:8" x14ac:dyDescent="0.25">
      <c r="B693" s="32"/>
      <c r="C693" s="32"/>
      <c r="E693"/>
      <c r="F693"/>
      <c r="G693"/>
      <c r="H693" s="253"/>
    </row>
    <row r="694" spans="2:8" x14ac:dyDescent="0.25">
      <c r="B694" s="32"/>
      <c r="C694" s="32"/>
      <c r="E694"/>
      <c r="F694"/>
      <c r="G694"/>
      <c r="H694" s="253"/>
    </row>
    <row r="695" spans="2:8" x14ac:dyDescent="0.25">
      <c r="B695" s="32"/>
      <c r="C695" s="32"/>
      <c r="E695"/>
      <c r="F695"/>
      <c r="G695"/>
      <c r="H695" s="253"/>
    </row>
    <row r="696" spans="2:8" x14ac:dyDescent="0.25">
      <c r="B696" s="32"/>
      <c r="C696" s="32"/>
      <c r="E696"/>
      <c r="F696"/>
      <c r="G696"/>
      <c r="H696" s="253"/>
    </row>
    <row r="697" spans="2:8" x14ac:dyDescent="0.25">
      <c r="B697" s="32"/>
      <c r="C697" s="32"/>
      <c r="E697"/>
      <c r="F697"/>
      <c r="G697"/>
      <c r="H697" s="253"/>
    </row>
    <row r="698" spans="2:8" x14ac:dyDescent="0.25">
      <c r="B698" s="32"/>
      <c r="C698" s="32"/>
      <c r="E698"/>
      <c r="F698"/>
      <c r="G698"/>
      <c r="H698" s="253"/>
    </row>
    <row r="699" spans="2:8" x14ac:dyDescent="0.25">
      <c r="B699" s="32"/>
      <c r="C699" s="32"/>
      <c r="E699"/>
      <c r="F699"/>
      <c r="G699"/>
      <c r="H699" s="253"/>
    </row>
    <row r="700" spans="2:8" x14ac:dyDescent="0.25">
      <c r="B700" s="32"/>
      <c r="C700" s="32"/>
      <c r="E700"/>
      <c r="F700"/>
      <c r="G700"/>
      <c r="H700" s="253"/>
    </row>
    <row r="701" spans="2:8" x14ac:dyDescent="0.25">
      <c r="B701" s="32"/>
      <c r="C701" s="32"/>
      <c r="E701"/>
      <c r="F701"/>
      <c r="G701"/>
      <c r="H701" s="253"/>
    </row>
    <row r="702" spans="2:8" x14ac:dyDescent="0.25">
      <c r="B702" s="32"/>
      <c r="C702" s="32"/>
      <c r="E702"/>
      <c r="F702"/>
      <c r="G702"/>
      <c r="H702" s="253"/>
    </row>
    <row r="703" spans="2:8" x14ac:dyDescent="0.25">
      <c r="B703" s="32"/>
      <c r="C703" s="32"/>
      <c r="E703"/>
      <c r="F703"/>
      <c r="G703"/>
      <c r="H703" s="253"/>
    </row>
    <row r="704" spans="2:8" x14ac:dyDescent="0.25">
      <c r="B704" s="32"/>
      <c r="C704" s="32"/>
      <c r="E704"/>
      <c r="F704"/>
      <c r="G704"/>
      <c r="H704" s="253"/>
    </row>
    <row r="705" spans="2:8" x14ac:dyDescent="0.25">
      <c r="B705" s="32"/>
      <c r="C705" s="32"/>
      <c r="E705"/>
      <c r="F705"/>
      <c r="G705"/>
      <c r="H705" s="253"/>
    </row>
    <row r="706" spans="2:8" x14ac:dyDescent="0.25">
      <c r="B706" s="32"/>
      <c r="C706" s="32"/>
      <c r="E706"/>
      <c r="F706"/>
      <c r="G706"/>
      <c r="H706" s="253"/>
    </row>
    <row r="707" spans="2:8" x14ac:dyDescent="0.25">
      <c r="B707" s="32"/>
      <c r="C707" s="32"/>
      <c r="E707"/>
      <c r="F707"/>
      <c r="G707"/>
      <c r="H707" s="253"/>
    </row>
    <row r="708" spans="2:8" x14ac:dyDescent="0.25">
      <c r="B708" s="32"/>
      <c r="C708" s="32"/>
      <c r="E708"/>
      <c r="F708"/>
      <c r="G708"/>
      <c r="H708" s="253"/>
    </row>
    <row r="709" spans="2:8" x14ac:dyDescent="0.25">
      <c r="B709" s="32"/>
      <c r="C709" s="32"/>
      <c r="E709"/>
      <c r="F709"/>
      <c r="G709"/>
      <c r="H709" s="253"/>
    </row>
    <row r="710" spans="2:8" x14ac:dyDescent="0.25">
      <c r="B710" s="32"/>
      <c r="C710" s="32"/>
      <c r="E710"/>
      <c r="F710"/>
      <c r="G710"/>
      <c r="H710" s="253"/>
    </row>
    <row r="711" spans="2:8" x14ac:dyDescent="0.25">
      <c r="B711" s="32"/>
      <c r="C711" s="32"/>
      <c r="E711"/>
      <c r="F711"/>
      <c r="G711"/>
      <c r="H711" s="253"/>
    </row>
    <row r="712" spans="2:8" x14ac:dyDescent="0.25">
      <c r="B712" s="32"/>
      <c r="C712" s="32"/>
      <c r="E712"/>
      <c r="F712"/>
      <c r="G712"/>
      <c r="H712" s="253"/>
    </row>
    <row r="713" spans="2:8" x14ac:dyDescent="0.25">
      <c r="B713" s="32"/>
      <c r="C713" s="32"/>
      <c r="E713"/>
      <c r="F713"/>
      <c r="G713"/>
      <c r="H713" s="253"/>
    </row>
    <row r="714" spans="2:8" x14ac:dyDescent="0.25">
      <c r="B714" s="32"/>
      <c r="C714" s="32"/>
      <c r="E714"/>
      <c r="F714"/>
      <c r="G714"/>
      <c r="H714" s="253"/>
    </row>
    <row r="715" spans="2:8" x14ac:dyDescent="0.25">
      <c r="B715" s="32"/>
      <c r="C715" s="32"/>
      <c r="E715"/>
      <c r="F715"/>
      <c r="G715"/>
      <c r="H715" s="253"/>
    </row>
    <row r="716" spans="2:8" x14ac:dyDescent="0.25">
      <c r="B716" s="32"/>
      <c r="C716" s="32"/>
      <c r="E716"/>
      <c r="F716"/>
      <c r="G716"/>
      <c r="H716" s="253"/>
    </row>
    <row r="717" spans="2:8" x14ac:dyDescent="0.25">
      <c r="B717" s="32"/>
      <c r="C717" s="32"/>
      <c r="E717"/>
      <c r="F717"/>
      <c r="G717"/>
      <c r="H717" s="253"/>
    </row>
    <row r="718" spans="2:8" x14ac:dyDescent="0.25">
      <c r="B718" s="32"/>
      <c r="C718" s="32"/>
      <c r="E718"/>
      <c r="F718"/>
      <c r="G718"/>
      <c r="H718" s="253"/>
    </row>
    <row r="719" spans="2:8" x14ac:dyDescent="0.25">
      <c r="B719" s="32"/>
      <c r="C719" s="32"/>
      <c r="E719"/>
      <c r="F719"/>
      <c r="G719"/>
      <c r="H719" s="253"/>
    </row>
    <row r="720" spans="2:8" x14ac:dyDescent="0.25">
      <c r="B720" s="32"/>
      <c r="C720" s="32"/>
      <c r="E720"/>
      <c r="F720"/>
      <c r="G720"/>
      <c r="H720" s="253"/>
    </row>
    <row r="721" spans="2:8" x14ac:dyDescent="0.25">
      <c r="B721" s="32"/>
      <c r="C721" s="32"/>
      <c r="E721"/>
      <c r="F721"/>
      <c r="G721"/>
      <c r="H721" s="253"/>
    </row>
    <row r="722" spans="2:8" x14ac:dyDescent="0.25">
      <c r="B722" s="32"/>
      <c r="C722" s="32"/>
      <c r="E722"/>
      <c r="F722"/>
      <c r="G722"/>
      <c r="H722" s="253"/>
    </row>
    <row r="723" spans="2:8" x14ac:dyDescent="0.25">
      <c r="B723" s="32"/>
      <c r="C723" s="32"/>
      <c r="E723"/>
      <c r="F723"/>
      <c r="G723"/>
      <c r="H723" s="253"/>
    </row>
    <row r="724" spans="2:8" x14ac:dyDescent="0.25">
      <c r="B724" s="32"/>
      <c r="C724" s="32"/>
      <c r="E724"/>
      <c r="F724"/>
      <c r="G724"/>
      <c r="H724" s="253"/>
    </row>
    <row r="725" spans="2:8" x14ac:dyDescent="0.25">
      <c r="B725" s="32"/>
      <c r="C725" s="32"/>
      <c r="E725"/>
      <c r="F725"/>
      <c r="G725"/>
      <c r="H725" s="253"/>
    </row>
    <row r="726" spans="2:8" x14ac:dyDescent="0.25">
      <c r="B726" s="32"/>
      <c r="C726" s="32"/>
      <c r="E726"/>
      <c r="F726"/>
      <c r="G726"/>
      <c r="H726" s="253"/>
    </row>
    <row r="727" spans="2:8" x14ac:dyDescent="0.25">
      <c r="B727" s="32"/>
      <c r="C727" s="32"/>
      <c r="E727"/>
      <c r="F727"/>
      <c r="G727"/>
      <c r="H727" s="253"/>
    </row>
    <row r="728" spans="2:8" x14ac:dyDescent="0.25">
      <c r="B728" s="32"/>
      <c r="C728" s="32"/>
      <c r="E728"/>
      <c r="F728"/>
      <c r="G728"/>
      <c r="H728" s="253"/>
    </row>
    <row r="729" spans="2:8" x14ac:dyDescent="0.25">
      <c r="B729" s="32"/>
      <c r="C729" s="32"/>
      <c r="E729"/>
      <c r="F729"/>
      <c r="G729"/>
      <c r="H729" s="253"/>
    </row>
    <row r="730" spans="2:8" x14ac:dyDescent="0.25">
      <c r="C730" s="32"/>
      <c r="E730"/>
      <c r="F730"/>
      <c r="G730"/>
      <c r="H730" s="253"/>
    </row>
    <row r="731" spans="2:8" x14ac:dyDescent="0.25">
      <c r="C731" s="32"/>
      <c r="E731"/>
      <c r="F731"/>
      <c r="G731"/>
      <c r="H731" s="253"/>
    </row>
    <row r="732" spans="2:8" x14ac:dyDescent="0.25">
      <c r="C732" s="32"/>
      <c r="E732"/>
      <c r="F732"/>
      <c r="G732"/>
      <c r="H732" s="253"/>
    </row>
    <row r="733" spans="2:8" x14ac:dyDescent="0.25">
      <c r="C733" s="32"/>
      <c r="E733"/>
      <c r="F733"/>
      <c r="G733"/>
      <c r="H733" s="253"/>
    </row>
    <row r="734" spans="2:8" x14ac:dyDescent="0.25">
      <c r="C734" s="32"/>
      <c r="E734"/>
      <c r="F734"/>
      <c r="G734"/>
      <c r="H734" s="253"/>
    </row>
    <row r="735" spans="2:8" x14ac:dyDescent="0.25">
      <c r="C735" s="32"/>
      <c r="E735"/>
      <c r="F735"/>
      <c r="G735"/>
      <c r="H735" s="253"/>
    </row>
  </sheetData>
  <pageMargins left="0.25" right="0.25" top="0.75" bottom="0.7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workbookViewId="0">
      <selection activeCell="A19" sqref="A19:A20"/>
    </sheetView>
  </sheetViews>
  <sheetFormatPr defaultRowHeight="15" x14ac:dyDescent="0.25"/>
  <cols>
    <col min="1" max="1" width="66.85546875" customWidth="1"/>
    <col min="2" max="2" width="12.42578125" style="3" customWidth="1"/>
    <col min="3" max="3" width="9.140625" customWidth="1"/>
    <col min="4" max="4" width="8.42578125" customWidth="1"/>
  </cols>
  <sheetData>
    <row r="1" spans="1:3" x14ac:dyDescent="0.25">
      <c r="A1" s="28" t="s">
        <v>208</v>
      </c>
      <c r="B1" s="27"/>
    </row>
    <row r="2" spans="1:3" x14ac:dyDescent="0.25">
      <c r="A2" s="28"/>
      <c r="B2" s="27"/>
    </row>
    <row r="3" spans="1:3" x14ac:dyDescent="0.25">
      <c r="A3" s="188" t="s">
        <v>273</v>
      </c>
      <c r="B3" s="189">
        <v>182623</v>
      </c>
    </row>
    <row r="4" spans="1:3" x14ac:dyDescent="0.25">
      <c r="A4" s="188"/>
      <c r="B4" s="189"/>
    </row>
    <row r="5" spans="1:3" ht="15.75" thickBot="1" x14ac:dyDescent="0.3">
      <c r="A5" s="356" t="s">
        <v>243</v>
      </c>
      <c r="B5" s="357">
        <v>-56336</v>
      </c>
    </row>
    <row r="6" spans="1:3" ht="15.75" thickBot="1" x14ac:dyDescent="0.3">
      <c r="A6" s="358" t="s">
        <v>268</v>
      </c>
      <c r="B6" s="359">
        <f>SUM(B3:B5)</f>
        <v>126287</v>
      </c>
    </row>
    <row r="7" spans="1:3" x14ac:dyDescent="0.25">
      <c r="A7" s="26"/>
      <c r="B7" s="190"/>
    </row>
    <row r="8" spans="1:3" x14ac:dyDescent="0.25">
      <c r="A8" s="191" t="s">
        <v>277</v>
      </c>
      <c r="B8" s="192">
        <v>182623</v>
      </c>
    </row>
    <row r="9" spans="1:3" x14ac:dyDescent="0.25">
      <c r="A9" s="191"/>
      <c r="B9" s="192"/>
    </row>
    <row r="10" spans="1:3" ht="15.75" thickBot="1" x14ac:dyDescent="0.3">
      <c r="A10" s="360" t="s">
        <v>274</v>
      </c>
      <c r="B10" s="361">
        <v>135688</v>
      </c>
    </row>
    <row r="11" spans="1:3" ht="15.75" thickBot="1" x14ac:dyDescent="0.3">
      <c r="A11" s="362" t="s">
        <v>268</v>
      </c>
      <c r="B11" s="363">
        <f>SUM(B8:B10)</f>
        <v>318311</v>
      </c>
    </row>
    <row r="12" spans="1:3" x14ac:dyDescent="0.25">
      <c r="A12" s="268"/>
      <c r="B12" s="269"/>
      <c r="C12" s="252"/>
    </row>
    <row r="14" spans="1:3" x14ac:dyDescent="0.25">
      <c r="A14" s="270" t="s">
        <v>288</v>
      </c>
      <c r="B14" s="271"/>
    </row>
    <row r="15" spans="1:3" x14ac:dyDescent="0.25">
      <c r="A15" s="364" t="s">
        <v>282</v>
      </c>
      <c r="B15" s="348">
        <v>176446</v>
      </c>
    </row>
    <row r="16" spans="1:3" x14ac:dyDescent="0.25">
      <c r="A16" s="364" t="s">
        <v>283</v>
      </c>
      <c r="B16" s="349">
        <v>386998</v>
      </c>
    </row>
    <row r="17" spans="1:2" x14ac:dyDescent="0.25">
      <c r="A17" s="273" t="s">
        <v>275</v>
      </c>
      <c r="B17" s="274">
        <f>SUM(B15:B16)</f>
        <v>563444</v>
      </c>
    </row>
    <row r="18" spans="1:2" x14ac:dyDescent="0.25">
      <c r="A18" s="275"/>
      <c r="B18" s="276"/>
    </row>
    <row r="19" spans="1:2" x14ac:dyDescent="0.25">
      <c r="A19" s="364" t="s">
        <v>284</v>
      </c>
      <c r="B19" s="348">
        <v>3535</v>
      </c>
    </row>
    <row r="20" spans="1:2" x14ac:dyDescent="0.25">
      <c r="A20" s="364" t="s">
        <v>285</v>
      </c>
      <c r="B20" s="349">
        <v>27912</v>
      </c>
    </row>
    <row r="21" spans="1:2" x14ac:dyDescent="0.25">
      <c r="A21" s="273" t="s">
        <v>276</v>
      </c>
      <c r="B21" s="277">
        <f>SUM(B19:B20)</f>
        <v>31447</v>
      </c>
    </row>
    <row r="22" spans="1:2" ht="15.75" thickBot="1" x14ac:dyDescent="0.3">
      <c r="A22" s="278"/>
      <c r="B22" s="272"/>
    </row>
    <row r="23" spans="1:2" ht="15.75" thickBot="1" x14ac:dyDescent="0.3">
      <c r="A23" s="350" t="s">
        <v>286</v>
      </c>
      <c r="B23" s="351">
        <f>SUM(B17-B21)</f>
        <v>531997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>
      <selection activeCell="E12" sqref="E12"/>
    </sheetView>
  </sheetViews>
  <sheetFormatPr defaultColWidth="11.85546875" defaultRowHeight="15" x14ac:dyDescent="0.2"/>
  <cols>
    <col min="1" max="1" width="33.5703125" style="6" customWidth="1"/>
    <col min="2" max="2" width="23.140625" style="6" customWidth="1"/>
    <col min="3" max="3" width="12.5703125" style="6" bestFit="1" customWidth="1"/>
    <col min="4" max="4" width="23.5703125" style="6" customWidth="1"/>
    <col min="5" max="5" width="24.42578125" style="6" customWidth="1"/>
    <col min="6" max="6" width="30.42578125" style="6" customWidth="1"/>
    <col min="7" max="16384" width="11.85546875" style="6"/>
  </cols>
  <sheetData>
    <row r="1" spans="1:6" s="5" customFormat="1" ht="47.25" x14ac:dyDescent="0.25">
      <c r="A1" s="25" t="s">
        <v>163</v>
      </c>
      <c r="B1" s="25" t="s">
        <v>164</v>
      </c>
      <c r="C1" s="25" t="s">
        <v>165</v>
      </c>
      <c r="D1" s="25" t="s">
        <v>166</v>
      </c>
      <c r="E1" s="4"/>
      <c r="F1" s="4"/>
    </row>
    <row r="2" spans="1:6" ht="15.75" x14ac:dyDescent="0.25">
      <c r="A2" s="22" t="s">
        <v>167</v>
      </c>
      <c r="B2" s="12"/>
      <c r="C2" s="12"/>
      <c r="D2" s="12"/>
    </row>
    <row r="3" spans="1:6" ht="15.75" x14ac:dyDescent="0.25">
      <c r="A3" s="12" t="s">
        <v>168</v>
      </c>
      <c r="B3" s="13" t="s">
        <v>169</v>
      </c>
      <c r="C3" s="13"/>
      <c r="D3" s="13">
        <v>18000</v>
      </c>
      <c r="E3" s="7"/>
      <c r="F3" s="7"/>
    </row>
    <row r="4" spans="1:6" ht="15.75" x14ac:dyDescent="0.25">
      <c r="A4" s="12" t="s">
        <v>170</v>
      </c>
      <c r="B4" s="13" t="s">
        <v>171</v>
      </c>
      <c r="C4" s="13"/>
      <c r="D4" s="14">
        <v>11700</v>
      </c>
      <c r="E4" s="8"/>
      <c r="F4" s="8"/>
    </row>
    <row r="5" spans="1:6" ht="15.75" x14ac:dyDescent="0.25">
      <c r="A5" s="12"/>
      <c r="B5" s="13"/>
      <c r="C5" s="15"/>
      <c r="D5" s="15">
        <f>D3-D4</f>
        <v>6300</v>
      </c>
      <c r="E5" s="9"/>
      <c r="F5" s="9"/>
    </row>
    <row r="6" spans="1:6" ht="15.75" x14ac:dyDescent="0.25">
      <c r="A6" s="22" t="s">
        <v>172</v>
      </c>
      <c r="B6" s="13"/>
      <c r="C6" s="13"/>
      <c r="D6" s="13"/>
      <c r="E6" s="7"/>
      <c r="F6" s="7"/>
    </row>
    <row r="7" spans="1:6" ht="15.75" x14ac:dyDescent="0.25">
      <c r="A7" s="12" t="s">
        <v>173</v>
      </c>
      <c r="B7" s="13" t="s">
        <v>169</v>
      </c>
      <c r="C7" s="13"/>
      <c r="D7" s="13">
        <v>121500</v>
      </c>
      <c r="E7" s="7"/>
      <c r="F7" s="7"/>
    </row>
    <row r="8" spans="1:6" ht="15.75" x14ac:dyDescent="0.25">
      <c r="A8" s="12" t="s">
        <v>174</v>
      </c>
      <c r="B8" s="13" t="s">
        <v>175</v>
      </c>
      <c r="C8" s="13"/>
      <c r="D8" s="14">
        <v>20900</v>
      </c>
      <c r="E8" s="8"/>
      <c r="F8" s="8"/>
    </row>
    <row r="9" spans="1:6" ht="15.75" x14ac:dyDescent="0.25">
      <c r="A9" s="12"/>
      <c r="B9" s="13"/>
      <c r="C9" s="15"/>
      <c r="D9" s="15">
        <f>D7-D8</f>
        <v>100600</v>
      </c>
      <c r="E9" s="9"/>
      <c r="F9" s="9"/>
    </row>
    <row r="10" spans="1:6" ht="15.75" x14ac:dyDescent="0.25">
      <c r="A10" s="12"/>
      <c r="B10" s="13"/>
      <c r="C10" s="13"/>
      <c r="D10" s="13"/>
      <c r="E10" s="7"/>
      <c r="F10" s="7"/>
    </row>
    <row r="11" spans="1:6" ht="15.75" x14ac:dyDescent="0.25">
      <c r="A11" s="22" t="s">
        <v>176</v>
      </c>
      <c r="B11" s="13"/>
      <c r="C11" s="13"/>
      <c r="F11" s="7"/>
    </row>
    <row r="12" spans="1:6" ht="15.75" x14ac:dyDescent="0.25">
      <c r="A12" s="12" t="s">
        <v>177</v>
      </c>
      <c r="B12" s="13" t="s">
        <v>169</v>
      </c>
      <c r="C12" s="13"/>
      <c r="D12" s="13">
        <v>25920</v>
      </c>
      <c r="F12" s="8"/>
    </row>
    <row r="13" spans="1:6" ht="15.75" x14ac:dyDescent="0.25">
      <c r="A13" s="12" t="s">
        <v>178</v>
      </c>
      <c r="B13" s="13" t="s">
        <v>171</v>
      </c>
      <c r="C13" s="15"/>
      <c r="D13" s="14">
        <v>19180</v>
      </c>
      <c r="F13" s="9"/>
    </row>
    <row r="14" spans="1:6" ht="15.75" x14ac:dyDescent="0.25">
      <c r="A14" s="12"/>
      <c r="B14" s="13"/>
      <c r="C14" s="13"/>
      <c r="D14" s="15">
        <f>SUM(D12-D13)</f>
        <v>6740</v>
      </c>
      <c r="E14" s="7"/>
      <c r="F14" s="7"/>
    </row>
    <row r="15" spans="1:6" ht="15.75" x14ac:dyDescent="0.25">
      <c r="A15" s="12"/>
      <c r="B15" s="13"/>
      <c r="C15" s="13"/>
      <c r="D15" s="13"/>
      <c r="E15" s="7"/>
      <c r="F15" s="7"/>
    </row>
    <row r="16" spans="1:6" ht="15.75" x14ac:dyDescent="0.25">
      <c r="A16" s="12"/>
      <c r="B16" s="13"/>
      <c r="C16" s="13"/>
      <c r="D16" s="13"/>
      <c r="E16" s="7"/>
      <c r="F16" s="8"/>
    </row>
    <row r="17" spans="1:6" ht="15.75" x14ac:dyDescent="0.25">
      <c r="A17" s="12"/>
      <c r="B17" s="13"/>
      <c r="C17" s="13"/>
      <c r="D17" s="15"/>
      <c r="E17" s="9"/>
      <c r="F17" s="9"/>
    </row>
    <row r="18" spans="1:6" ht="15.75" x14ac:dyDescent="0.25">
      <c r="A18" s="12"/>
      <c r="B18" s="13"/>
      <c r="C18" s="13"/>
      <c r="D18" s="13"/>
      <c r="E18" s="7"/>
      <c r="F18" s="7"/>
    </row>
    <row r="19" spans="1:6" ht="15.75" x14ac:dyDescent="0.25">
      <c r="A19" s="16" t="s">
        <v>179</v>
      </c>
      <c r="B19" s="17"/>
      <c r="C19" s="17">
        <f>SUM(C5,C9,C13,C17)</f>
        <v>0</v>
      </c>
      <c r="D19" s="18">
        <f>SUM(D5,D9,D14,D17)</f>
        <v>113640</v>
      </c>
      <c r="E19" s="7"/>
      <c r="F19" s="7"/>
    </row>
    <row r="20" spans="1:6" ht="15.75" x14ac:dyDescent="0.25">
      <c r="A20" s="12"/>
      <c r="B20" s="13"/>
      <c r="C20" s="13"/>
      <c r="D20" s="13"/>
      <c r="E20" s="7"/>
      <c r="F20" s="7"/>
    </row>
    <row r="21" spans="1:6" ht="15.75" x14ac:dyDescent="0.25">
      <c r="A21" s="12" t="s">
        <v>180</v>
      </c>
      <c r="B21" s="19" t="s">
        <v>181</v>
      </c>
      <c r="C21" s="13">
        <v>50207</v>
      </c>
      <c r="D21" s="13">
        <v>50207</v>
      </c>
      <c r="E21" s="7"/>
      <c r="F21" s="7"/>
    </row>
    <row r="22" spans="1:6" ht="15.75" x14ac:dyDescent="0.25">
      <c r="A22" s="12" t="s">
        <v>182</v>
      </c>
      <c r="B22" s="13"/>
      <c r="C22" s="13">
        <v>66301</v>
      </c>
      <c r="D22" s="13">
        <f t="shared" ref="D22:D26" si="0">$C22</f>
        <v>66301</v>
      </c>
      <c r="E22" s="7"/>
      <c r="F22" s="7"/>
    </row>
    <row r="23" spans="1:6" ht="15.75" x14ac:dyDescent="0.25">
      <c r="A23" s="12" t="s">
        <v>183</v>
      </c>
      <c r="B23" s="13" t="s">
        <v>188</v>
      </c>
      <c r="C23" s="13">
        <v>39000</v>
      </c>
      <c r="D23" s="13">
        <f t="shared" si="0"/>
        <v>39000</v>
      </c>
      <c r="E23" s="7"/>
      <c r="F23" s="7"/>
    </row>
    <row r="24" spans="1:6" ht="15.75" x14ac:dyDescent="0.25">
      <c r="A24" s="12" t="s">
        <v>184</v>
      </c>
      <c r="B24" s="13"/>
      <c r="C24" s="13">
        <v>7359</v>
      </c>
      <c r="D24" s="13">
        <f t="shared" si="0"/>
        <v>7359</v>
      </c>
      <c r="E24" s="7"/>
      <c r="F24" s="7"/>
    </row>
    <row r="25" spans="1:6" ht="15.75" x14ac:dyDescent="0.25">
      <c r="A25" s="12" t="s">
        <v>185</v>
      </c>
      <c r="B25" s="13"/>
      <c r="C25" s="13">
        <v>37200</v>
      </c>
      <c r="D25" s="13">
        <f t="shared" si="0"/>
        <v>37200</v>
      </c>
      <c r="E25" s="7"/>
      <c r="F25" s="7"/>
    </row>
    <row r="26" spans="1:6" ht="15.75" x14ac:dyDescent="0.25">
      <c r="A26" s="12"/>
      <c r="B26" s="13"/>
      <c r="C26" s="13"/>
      <c r="D26" s="13">
        <f t="shared" si="0"/>
        <v>0</v>
      </c>
      <c r="E26" s="7"/>
      <c r="F26" s="7"/>
    </row>
    <row r="27" spans="1:6" ht="15.75" x14ac:dyDescent="0.25">
      <c r="A27" s="12"/>
      <c r="B27" s="13"/>
      <c r="C27" s="14"/>
      <c r="D27" s="14"/>
      <c r="E27" s="8"/>
      <c r="F27" s="8"/>
    </row>
    <row r="28" spans="1:6" ht="15.75" x14ac:dyDescent="0.25">
      <c r="A28" s="16" t="s">
        <v>186</v>
      </c>
      <c r="B28" s="17"/>
      <c r="C28" s="20">
        <f>SUM(C21:C27)</f>
        <v>200067</v>
      </c>
      <c r="D28" s="21">
        <f t="shared" ref="D28" si="1">SUM(D21:D27)</f>
        <v>200067</v>
      </c>
      <c r="E28" s="9"/>
      <c r="F28" s="9"/>
    </row>
    <row r="29" spans="1:6" ht="15.75" x14ac:dyDescent="0.25">
      <c r="A29" s="12"/>
      <c r="B29" s="12"/>
      <c r="C29" s="12"/>
      <c r="D29" s="12"/>
    </row>
    <row r="30" spans="1:6" s="10" customFormat="1" ht="16.5" thickBot="1" x14ac:dyDescent="0.3">
      <c r="A30" s="23" t="s">
        <v>187</v>
      </c>
      <c r="B30" s="23"/>
      <c r="C30" s="24">
        <f>C19-C28</f>
        <v>-200067</v>
      </c>
      <c r="D30" s="24">
        <f t="shared" ref="D30" si="2">D19-D28</f>
        <v>-86427</v>
      </c>
      <c r="E30" s="11"/>
      <c r="F30" s="11"/>
    </row>
    <row r="31" spans="1:6" ht="15.75" thickTop="1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topLeftCell="A10" workbookViewId="0">
      <selection activeCell="F27" sqref="F27"/>
    </sheetView>
  </sheetViews>
  <sheetFormatPr defaultRowHeight="15" x14ac:dyDescent="0.25"/>
  <cols>
    <col min="1" max="1" width="5.5703125" customWidth="1"/>
    <col min="2" max="2" width="9.85546875" customWidth="1"/>
    <col min="3" max="3" width="13.5703125" customWidth="1"/>
    <col min="4" max="4" width="2.42578125" customWidth="1"/>
    <col min="5" max="5" width="10.140625" customWidth="1"/>
    <col min="6" max="6" width="13.5703125" bestFit="1" customWidth="1"/>
    <col min="7" max="7" width="13.85546875" customWidth="1"/>
    <col min="8" max="8" width="29.42578125" customWidth="1"/>
    <col min="9" max="9" width="15.140625" customWidth="1"/>
  </cols>
  <sheetData>
    <row r="1" spans="1:9" x14ac:dyDescent="0.25">
      <c r="A1" t="s">
        <v>259</v>
      </c>
    </row>
    <row r="2" spans="1:9" ht="21" x14ac:dyDescent="0.35">
      <c r="A2" s="112" t="s">
        <v>258</v>
      </c>
    </row>
    <row r="3" spans="1:9" ht="15.75" thickBot="1" x14ac:dyDescent="0.3">
      <c r="B3" s="110" t="s">
        <v>257</v>
      </c>
      <c r="C3" s="110"/>
      <c r="D3" s="110"/>
      <c r="E3" s="110" t="s">
        <v>254</v>
      </c>
      <c r="F3" s="107"/>
      <c r="G3" s="104"/>
      <c r="H3" s="115"/>
      <c r="I3" s="111" t="s">
        <v>269</v>
      </c>
    </row>
    <row r="4" spans="1:9" ht="15.75" thickBot="1" x14ac:dyDescent="0.3">
      <c r="B4" s="110"/>
      <c r="C4" s="110"/>
      <c r="D4" s="110"/>
      <c r="E4" s="110"/>
      <c r="F4" s="107"/>
      <c r="G4" s="104"/>
      <c r="H4" s="187" t="s">
        <v>266</v>
      </c>
      <c r="I4" s="114">
        <v>288110</v>
      </c>
    </row>
    <row r="5" spans="1:9" x14ac:dyDescent="0.25">
      <c r="B5" s="108" t="s">
        <v>212</v>
      </c>
      <c r="C5" s="105">
        <v>443446</v>
      </c>
      <c r="D5" s="105"/>
      <c r="E5" s="108" t="s">
        <v>212</v>
      </c>
      <c r="F5" s="105">
        <v>126312</v>
      </c>
      <c r="G5" s="104"/>
      <c r="H5" s="108" t="s">
        <v>212</v>
      </c>
      <c r="I5" s="102">
        <f t="shared" ref="I5:I16" si="0">SUM(I4+C5-F5)</f>
        <v>605244</v>
      </c>
    </row>
    <row r="6" spans="1:9" x14ac:dyDescent="0.25">
      <c r="B6" s="107" t="s">
        <v>223</v>
      </c>
      <c r="C6" s="105">
        <v>0</v>
      </c>
      <c r="D6" s="105"/>
      <c r="E6" s="107" t="s">
        <v>223</v>
      </c>
      <c r="F6" s="105">
        <v>108864</v>
      </c>
      <c r="G6" s="104"/>
      <c r="H6" s="107" t="s">
        <v>223</v>
      </c>
      <c r="I6" s="102">
        <f t="shared" si="0"/>
        <v>496380</v>
      </c>
    </row>
    <row r="7" spans="1:9" x14ac:dyDescent="0.25">
      <c r="B7" s="107" t="s">
        <v>213</v>
      </c>
      <c r="C7" s="102">
        <v>0</v>
      </c>
      <c r="E7" s="107" t="s">
        <v>213</v>
      </c>
      <c r="F7" s="105">
        <v>108864</v>
      </c>
      <c r="G7" s="104"/>
      <c r="H7" s="107" t="s">
        <v>213</v>
      </c>
      <c r="I7" s="102">
        <f t="shared" si="0"/>
        <v>387516</v>
      </c>
    </row>
    <row r="8" spans="1:9" x14ac:dyDescent="0.25">
      <c r="B8" s="107" t="s">
        <v>214</v>
      </c>
      <c r="C8" s="105">
        <v>265129</v>
      </c>
      <c r="D8" s="106"/>
      <c r="E8" s="107" t="s">
        <v>214</v>
      </c>
      <c r="F8" s="105">
        <v>120264</v>
      </c>
      <c r="G8" s="104"/>
      <c r="H8" s="107" t="s">
        <v>214</v>
      </c>
      <c r="I8" s="102">
        <f t="shared" si="0"/>
        <v>532381</v>
      </c>
    </row>
    <row r="9" spans="1:9" x14ac:dyDescent="0.25">
      <c r="B9" s="107" t="s">
        <v>215</v>
      </c>
      <c r="C9" s="105">
        <v>0</v>
      </c>
      <c r="D9" s="106"/>
      <c r="E9" s="107" t="s">
        <v>215</v>
      </c>
      <c r="F9" s="105">
        <v>108864</v>
      </c>
      <c r="G9" s="104"/>
      <c r="H9" s="107" t="s">
        <v>215</v>
      </c>
      <c r="I9" s="102">
        <f t="shared" si="0"/>
        <v>423517</v>
      </c>
    </row>
    <row r="10" spans="1:9" x14ac:dyDescent="0.25">
      <c r="B10" s="107" t="s">
        <v>216</v>
      </c>
      <c r="C10" s="105">
        <v>0</v>
      </c>
      <c r="D10" s="106"/>
      <c r="E10" s="107" t="s">
        <v>216</v>
      </c>
      <c r="F10" s="105">
        <v>108864</v>
      </c>
      <c r="G10" s="104"/>
      <c r="H10" s="107" t="s">
        <v>216</v>
      </c>
      <c r="I10" s="102">
        <f t="shared" si="0"/>
        <v>314653</v>
      </c>
    </row>
    <row r="11" spans="1:9" x14ac:dyDescent="0.25">
      <c r="B11" s="103" t="s">
        <v>217</v>
      </c>
      <c r="C11" s="102">
        <v>0</v>
      </c>
      <c r="E11" s="103" t="s">
        <v>217</v>
      </c>
      <c r="F11" s="105">
        <v>108864</v>
      </c>
      <c r="G11" s="104"/>
      <c r="H11" s="103" t="s">
        <v>217</v>
      </c>
      <c r="I11" s="102">
        <f t="shared" si="0"/>
        <v>205789</v>
      </c>
    </row>
    <row r="12" spans="1:9" x14ac:dyDescent="0.25">
      <c r="B12" s="103" t="s">
        <v>218</v>
      </c>
      <c r="C12" s="105">
        <v>294097</v>
      </c>
      <c r="D12" s="106"/>
      <c r="E12" s="103" t="s">
        <v>218</v>
      </c>
      <c r="F12" s="105">
        <v>108864</v>
      </c>
      <c r="G12" s="104"/>
      <c r="H12" s="103" t="s">
        <v>218</v>
      </c>
      <c r="I12" s="102">
        <f t="shared" si="0"/>
        <v>391022</v>
      </c>
    </row>
    <row r="13" spans="1:9" x14ac:dyDescent="0.25">
      <c r="B13" s="103" t="s">
        <v>219</v>
      </c>
      <c r="C13" s="105">
        <v>0</v>
      </c>
      <c r="D13" s="106"/>
      <c r="E13" s="103" t="s">
        <v>219</v>
      </c>
      <c r="F13" s="105">
        <v>108864</v>
      </c>
      <c r="G13" s="104"/>
      <c r="H13" s="103" t="s">
        <v>219</v>
      </c>
      <c r="I13" s="102">
        <f t="shared" si="0"/>
        <v>282158</v>
      </c>
    </row>
    <row r="14" spans="1:9" x14ac:dyDescent="0.25">
      <c r="B14" s="103" t="s">
        <v>220</v>
      </c>
      <c r="C14" s="105">
        <v>0</v>
      </c>
      <c r="D14" s="105"/>
      <c r="E14" s="103" t="s">
        <v>220</v>
      </c>
      <c r="F14" s="105">
        <v>108864</v>
      </c>
      <c r="G14" s="104"/>
      <c r="H14" s="103" t="s">
        <v>220</v>
      </c>
      <c r="I14" s="102">
        <f t="shared" si="0"/>
        <v>173294</v>
      </c>
    </row>
    <row r="15" spans="1:9" x14ac:dyDescent="0.25">
      <c r="B15" s="103" t="s">
        <v>221</v>
      </c>
      <c r="C15" s="105">
        <v>274891</v>
      </c>
      <c r="D15" s="105"/>
      <c r="E15" s="103" t="s">
        <v>221</v>
      </c>
      <c r="F15" s="105">
        <v>108864</v>
      </c>
      <c r="G15" s="104"/>
      <c r="H15" s="103" t="s">
        <v>221</v>
      </c>
      <c r="I15" s="102">
        <f t="shared" si="0"/>
        <v>339321</v>
      </c>
    </row>
    <row r="16" spans="1:9" ht="15.75" thickBot="1" x14ac:dyDescent="0.3">
      <c r="B16" s="99" t="s">
        <v>222</v>
      </c>
      <c r="C16" s="101">
        <v>0</v>
      </c>
      <c r="D16" s="101"/>
      <c r="E16" s="99" t="s">
        <v>222</v>
      </c>
      <c r="F16" s="101">
        <v>108864</v>
      </c>
      <c r="G16" s="100"/>
      <c r="H16" s="99" t="s">
        <v>222</v>
      </c>
      <c r="I16" s="98">
        <f t="shared" si="0"/>
        <v>230457</v>
      </c>
    </row>
    <row r="17" spans="1:9" ht="15.75" thickBot="1" x14ac:dyDescent="0.3">
      <c r="B17" s="97" t="s">
        <v>253</v>
      </c>
      <c r="C17" s="95">
        <f>SUM(C5:C16)</f>
        <v>1277563</v>
      </c>
      <c r="D17" s="95"/>
      <c r="E17" s="96" t="s">
        <v>252</v>
      </c>
      <c r="F17" s="95">
        <f>SUM(F5:F16)</f>
        <v>1335216</v>
      </c>
      <c r="G17" s="113">
        <f>SUM(C17-F17)</f>
        <v>-57653</v>
      </c>
      <c r="H17" s="94" t="s">
        <v>265</v>
      </c>
      <c r="I17" s="93">
        <f>SUM(I16)</f>
        <v>230457</v>
      </c>
    </row>
    <row r="19" spans="1:9" ht="21" x14ac:dyDescent="0.35">
      <c r="A19" s="112" t="s">
        <v>256</v>
      </c>
    </row>
    <row r="20" spans="1:9" x14ac:dyDescent="0.25">
      <c r="B20" s="110" t="s">
        <v>255</v>
      </c>
      <c r="C20" s="110"/>
      <c r="D20" s="110"/>
      <c r="E20" s="110" t="s">
        <v>254</v>
      </c>
      <c r="F20" s="107"/>
      <c r="G20" s="104"/>
      <c r="H20" s="109"/>
      <c r="I20" s="111" t="s">
        <v>269</v>
      </c>
    </row>
    <row r="21" spans="1:9" x14ac:dyDescent="0.25">
      <c r="B21" s="110"/>
      <c r="C21" s="110"/>
      <c r="D21" s="110"/>
      <c r="E21" s="110"/>
      <c r="F21" s="107"/>
      <c r="G21" s="104"/>
      <c r="H21" s="29" t="s">
        <v>266</v>
      </c>
      <c r="I21" s="102">
        <v>288110</v>
      </c>
    </row>
    <row r="22" spans="1:9" x14ac:dyDescent="0.25">
      <c r="B22" s="108" t="s">
        <v>212</v>
      </c>
      <c r="C22" s="105">
        <v>522713</v>
      </c>
      <c r="D22" s="105"/>
      <c r="E22" s="108" t="s">
        <v>212</v>
      </c>
      <c r="F22" s="105">
        <v>74705</v>
      </c>
      <c r="G22" s="104" t="s">
        <v>272</v>
      </c>
      <c r="H22" s="108" t="s">
        <v>212</v>
      </c>
      <c r="I22" s="102">
        <f t="shared" ref="I22:I33" si="1">SUM(I21+C22-F22)</f>
        <v>736118</v>
      </c>
    </row>
    <row r="23" spans="1:9" x14ac:dyDescent="0.25">
      <c r="B23" s="107" t="s">
        <v>223</v>
      </c>
      <c r="C23" s="105">
        <v>110562</v>
      </c>
      <c r="D23" s="105"/>
      <c r="E23" s="107" t="s">
        <v>223</v>
      </c>
      <c r="F23" s="105">
        <v>97385</v>
      </c>
      <c r="G23" s="104"/>
      <c r="H23" s="107" t="s">
        <v>223</v>
      </c>
      <c r="I23" s="102">
        <f t="shared" si="1"/>
        <v>749295</v>
      </c>
    </row>
    <row r="24" spans="1:9" x14ac:dyDescent="0.25">
      <c r="B24" s="107" t="s">
        <v>213</v>
      </c>
      <c r="C24" s="102">
        <v>65168</v>
      </c>
      <c r="E24" s="107" t="s">
        <v>213</v>
      </c>
      <c r="F24" s="105">
        <v>119793</v>
      </c>
      <c r="G24" s="104"/>
      <c r="H24" s="107" t="s">
        <v>213</v>
      </c>
      <c r="I24" s="102">
        <f t="shared" si="1"/>
        <v>694670</v>
      </c>
    </row>
    <row r="25" spans="1:9" x14ac:dyDescent="0.25">
      <c r="B25" s="107" t="s">
        <v>214</v>
      </c>
      <c r="C25" s="105">
        <v>98055</v>
      </c>
      <c r="D25" s="106"/>
      <c r="E25" s="107" t="s">
        <v>214</v>
      </c>
      <c r="F25" s="105">
        <v>107557</v>
      </c>
      <c r="G25" s="104"/>
      <c r="H25" s="107" t="s">
        <v>214</v>
      </c>
      <c r="I25" s="102">
        <f t="shared" si="1"/>
        <v>685168</v>
      </c>
    </row>
    <row r="26" spans="1:9" x14ac:dyDescent="0.25">
      <c r="B26" s="107" t="s">
        <v>215</v>
      </c>
      <c r="C26" s="105">
        <v>71192</v>
      </c>
      <c r="D26" s="106"/>
      <c r="E26" s="107" t="s">
        <v>215</v>
      </c>
      <c r="F26" s="105">
        <v>143871</v>
      </c>
      <c r="G26" s="104" t="s">
        <v>271</v>
      </c>
      <c r="H26" s="107" t="s">
        <v>215</v>
      </c>
      <c r="I26" s="102">
        <f t="shared" si="1"/>
        <v>612489</v>
      </c>
    </row>
    <row r="27" spans="1:9" x14ac:dyDescent="0.25">
      <c r="B27" s="107" t="s">
        <v>216</v>
      </c>
      <c r="C27" s="105">
        <v>200000</v>
      </c>
      <c r="D27" s="106"/>
      <c r="E27" s="107" t="s">
        <v>216</v>
      </c>
      <c r="F27" s="105"/>
      <c r="G27" s="104"/>
      <c r="H27" s="107" t="s">
        <v>216</v>
      </c>
      <c r="I27" s="102">
        <f t="shared" si="1"/>
        <v>812489</v>
      </c>
    </row>
    <row r="28" spans="1:9" x14ac:dyDescent="0.25">
      <c r="B28" s="103" t="s">
        <v>217</v>
      </c>
      <c r="C28" s="102"/>
      <c r="E28" s="103" t="s">
        <v>217</v>
      </c>
      <c r="F28" s="105"/>
      <c r="G28" s="104"/>
      <c r="H28" s="103" t="s">
        <v>217</v>
      </c>
      <c r="I28" s="102">
        <f t="shared" si="1"/>
        <v>812489</v>
      </c>
    </row>
    <row r="29" spans="1:9" x14ac:dyDescent="0.25">
      <c r="B29" s="103" t="s">
        <v>218</v>
      </c>
      <c r="C29" s="105"/>
      <c r="D29" s="106"/>
      <c r="E29" s="103" t="s">
        <v>218</v>
      </c>
      <c r="F29" s="105"/>
      <c r="G29" s="104"/>
      <c r="H29" s="103" t="s">
        <v>218</v>
      </c>
      <c r="I29" s="102">
        <f t="shared" si="1"/>
        <v>812489</v>
      </c>
    </row>
    <row r="30" spans="1:9" x14ac:dyDescent="0.25">
      <c r="B30" s="103" t="s">
        <v>219</v>
      </c>
      <c r="C30" s="105"/>
      <c r="D30" s="106"/>
      <c r="E30" s="103" t="s">
        <v>219</v>
      </c>
      <c r="F30" s="105"/>
      <c r="G30" s="104"/>
      <c r="H30" s="103" t="s">
        <v>219</v>
      </c>
      <c r="I30" s="102">
        <f t="shared" si="1"/>
        <v>812489</v>
      </c>
    </row>
    <row r="31" spans="1:9" x14ac:dyDescent="0.25">
      <c r="B31" s="103" t="s">
        <v>220</v>
      </c>
      <c r="C31" s="105"/>
      <c r="D31" s="105"/>
      <c r="E31" s="103" t="s">
        <v>220</v>
      </c>
      <c r="F31" s="105"/>
      <c r="G31" s="104"/>
      <c r="H31" s="103" t="s">
        <v>220</v>
      </c>
      <c r="I31" s="102">
        <f t="shared" si="1"/>
        <v>812489</v>
      </c>
    </row>
    <row r="32" spans="1:9" x14ac:dyDescent="0.25">
      <c r="B32" s="103" t="s">
        <v>221</v>
      </c>
      <c r="C32" s="105"/>
      <c r="D32" s="105"/>
      <c r="E32" s="103" t="s">
        <v>221</v>
      </c>
      <c r="F32" s="105"/>
      <c r="G32" s="104"/>
      <c r="H32" s="103" t="s">
        <v>221</v>
      </c>
      <c r="I32" s="102">
        <f t="shared" si="1"/>
        <v>812489</v>
      </c>
    </row>
    <row r="33" spans="2:9" ht="15.75" thickBot="1" x14ac:dyDescent="0.3">
      <c r="B33" s="99" t="s">
        <v>222</v>
      </c>
      <c r="C33" s="101"/>
      <c r="D33" s="101"/>
      <c r="E33" s="99" t="s">
        <v>222</v>
      </c>
      <c r="F33" s="101"/>
      <c r="G33" s="100"/>
      <c r="H33" s="99" t="s">
        <v>222</v>
      </c>
      <c r="I33" s="98">
        <f t="shared" si="1"/>
        <v>812489</v>
      </c>
    </row>
    <row r="34" spans="2:9" ht="15.75" thickBot="1" x14ac:dyDescent="0.3">
      <c r="B34" s="97" t="s">
        <v>253</v>
      </c>
      <c r="C34" s="95">
        <f>SUM(C22:C33)</f>
        <v>1067690</v>
      </c>
      <c r="D34" s="95"/>
      <c r="E34" s="96" t="s">
        <v>252</v>
      </c>
      <c r="F34" s="95">
        <f>SUM(F22:F33)</f>
        <v>543311</v>
      </c>
      <c r="G34" s="94">
        <f>SUM(C34-F34)</f>
        <v>524379</v>
      </c>
      <c r="H34" s="94" t="s">
        <v>260</v>
      </c>
      <c r="I34" s="9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Financials 21-22</vt:lpstr>
      <vt:lpstr>Cash available</vt:lpstr>
      <vt:lpstr>12 week burn of expenses</vt:lpstr>
      <vt:lpstr>Mon Rev &amp; Exp Predicted Actual</vt:lpstr>
      <vt:lpstr>'Financials 21-22'!Print_Area</vt:lpstr>
      <vt:lpstr>'Financials 21-22'!Print_Titles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Cathleen Andreucci</dc:creator>
  <cp:lastModifiedBy>Michelle Barsky</cp:lastModifiedBy>
  <cp:lastPrinted>2021-10-25T18:05:48Z</cp:lastPrinted>
  <dcterms:created xsi:type="dcterms:W3CDTF">2019-05-16T23:45:36Z</dcterms:created>
  <dcterms:modified xsi:type="dcterms:W3CDTF">2022-01-20T22:20:13Z</dcterms:modified>
</cp:coreProperties>
</file>