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400" yWindow="1190" windowWidth="16220" windowHeight="6930"/>
  </bookViews>
  <sheets>
    <sheet name="Financials 21-22" sheetId="1" r:id="rId1"/>
    <sheet name="Mon Rev &amp; Exp Predicted Actual" sheetId="8" r:id="rId2"/>
    <sheet name="12 week burn of expenses" sheetId="5" state="hidden" r:id="rId3"/>
    <sheet name="Cash available all FY" sheetId="3" r:id="rId4"/>
  </sheets>
  <definedNames>
    <definedName name="_xlnm.Print_Titles" localSheetId="0">'Financials 21-22'!$5:$7</definedName>
  </definedNames>
  <calcPr calcId="145621"/>
</workbook>
</file>

<file path=xl/calcChain.xml><?xml version="1.0" encoding="utf-8"?>
<calcChain xmlns="http://schemas.openxmlformats.org/spreadsheetml/2006/main">
  <c r="B17" i="3" l="1"/>
  <c r="B12" i="3"/>
  <c r="B7" i="3"/>
  <c r="J79" i="1" l="1"/>
  <c r="J327" i="1"/>
  <c r="J326" i="1"/>
  <c r="J324" i="1"/>
  <c r="J320" i="1"/>
  <c r="J315" i="1"/>
  <c r="J310" i="1"/>
  <c r="J300" i="1"/>
  <c r="J295" i="1"/>
  <c r="J289" i="1"/>
  <c r="J279" i="1"/>
  <c r="J37" i="1" s="1"/>
  <c r="J247" i="1"/>
  <c r="J39" i="1" s="1"/>
  <c r="J229" i="1"/>
  <c r="J31" i="1" s="1"/>
  <c r="J228" i="1"/>
  <c r="J225" i="1"/>
  <c r="J221" i="1"/>
  <c r="J217" i="1"/>
  <c r="J196" i="1"/>
  <c r="J209" i="1" s="1"/>
  <c r="J23" i="1" s="1"/>
  <c r="J193" i="1"/>
  <c r="J189" i="1"/>
  <c r="J185" i="1"/>
  <c r="J180" i="1"/>
  <c r="J175" i="1"/>
  <c r="J166" i="1"/>
  <c r="J19" i="1" s="1"/>
  <c r="J165" i="1"/>
  <c r="J18" i="1" s="1"/>
  <c r="J162" i="1"/>
  <c r="J158" i="1"/>
  <c r="J154" i="1"/>
  <c r="J150" i="1"/>
  <c r="J146" i="1"/>
  <c r="J137" i="1"/>
  <c r="J136" i="1"/>
  <c r="J135" i="1"/>
  <c r="J14" i="1" s="1"/>
  <c r="J132" i="1"/>
  <c r="J125" i="1"/>
  <c r="J118" i="1"/>
  <c r="J112" i="1"/>
  <c r="J101" i="1"/>
  <c r="J11" i="1" s="1"/>
  <c r="J100" i="1"/>
  <c r="J10" i="1" s="1"/>
  <c r="J97" i="1"/>
  <c r="J87" i="1"/>
  <c r="J83" i="1"/>
  <c r="J74" i="1"/>
  <c r="J68" i="1"/>
  <c r="J62" i="1"/>
  <c r="J329" i="1" l="1"/>
  <c r="J231" i="1"/>
  <c r="J167" i="1"/>
  <c r="J20" i="1"/>
  <c r="J138" i="1"/>
  <c r="J12" i="1"/>
  <c r="J15" i="1"/>
  <c r="J35" i="1" s="1"/>
  <c r="J195" i="1"/>
  <c r="J30" i="1"/>
  <c r="J32" i="1" s="1"/>
  <c r="J102" i="1"/>
  <c r="J16" i="1" l="1"/>
  <c r="J208" i="1"/>
  <c r="J197" i="1"/>
  <c r="G327" i="1"/>
  <c r="G326" i="1"/>
  <c r="G324" i="1"/>
  <c r="G320" i="1"/>
  <c r="G315" i="1"/>
  <c r="G310" i="1"/>
  <c r="G300" i="1"/>
  <c r="G295" i="1"/>
  <c r="G289" i="1"/>
  <c r="G279" i="1"/>
  <c r="G37" i="1" s="1"/>
  <c r="G247" i="1"/>
  <c r="G39" i="1" s="1"/>
  <c r="G229" i="1"/>
  <c r="G31" i="1" s="1"/>
  <c r="G228" i="1"/>
  <c r="G231" i="1" s="1"/>
  <c r="G225" i="1"/>
  <c r="G221" i="1"/>
  <c r="G217" i="1"/>
  <c r="G196" i="1"/>
  <c r="G209" i="1" s="1"/>
  <c r="G23" i="1" s="1"/>
  <c r="G193" i="1"/>
  <c r="G189" i="1"/>
  <c r="G185" i="1"/>
  <c r="G180" i="1"/>
  <c r="G175" i="1"/>
  <c r="G166" i="1"/>
  <c r="G19" i="1" s="1"/>
  <c r="G165" i="1"/>
  <c r="G162" i="1"/>
  <c r="G158" i="1"/>
  <c r="G154" i="1"/>
  <c r="G150" i="1"/>
  <c r="G146" i="1"/>
  <c r="G137" i="1"/>
  <c r="G136" i="1"/>
  <c r="G135" i="1"/>
  <c r="G132" i="1"/>
  <c r="G125" i="1"/>
  <c r="G118" i="1"/>
  <c r="G112" i="1"/>
  <c r="G101" i="1"/>
  <c r="G11" i="1" s="1"/>
  <c r="G100" i="1"/>
  <c r="G97" i="1"/>
  <c r="G87" i="1"/>
  <c r="G83" i="1"/>
  <c r="G79" i="1"/>
  <c r="G74" i="1"/>
  <c r="G68" i="1"/>
  <c r="G62" i="1"/>
  <c r="G18" i="1"/>
  <c r="G14" i="1"/>
  <c r="G10" i="1"/>
  <c r="G20" i="1" l="1"/>
  <c r="G167" i="1"/>
  <c r="G12" i="1"/>
  <c r="G138" i="1"/>
  <c r="G329" i="1"/>
  <c r="J22" i="1"/>
  <c r="J210" i="1"/>
  <c r="G15" i="1"/>
  <c r="G16" i="1" s="1"/>
  <c r="G195" i="1"/>
  <c r="G30" i="1"/>
  <c r="G32" i="1" s="1"/>
  <c r="G102" i="1"/>
  <c r="G35" i="1" l="1"/>
  <c r="J24" i="1"/>
  <c r="J34" i="1"/>
  <c r="J36" i="1" s="1"/>
  <c r="J43" i="1" s="1"/>
  <c r="J47" i="1" s="1"/>
  <c r="J49" i="1" s="1"/>
  <c r="G208" i="1"/>
  <c r="G197" i="1"/>
  <c r="G22" i="1" l="1"/>
  <c r="G210" i="1"/>
  <c r="G24" i="1" l="1"/>
  <c r="G34" i="1"/>
  <c r="G36" i="1" s="1"/>
  <c r="G43" i="1" s="1"/>
  <c r="G47" i="1" s="1"/>
  <c r="G49" i="1" s="1"/>
  <c r="C327" i="1" l="1"/>
  <c r="C196" i="1" s="1"/>
  <c r="B326" i="1" l="1"/>
  <c r="B324" i="1"/>
  <c r="B320" i="1"/>
  <c r="B315" i="1"/>
  <c r="B310" i="1"/>
  <c r="B305" i="1"/>
  <c r="B300" i="1"/>
  <c r="B295" i="1"/>
  <c r="B289" i="1"/>
  <c r="F279" i="1" l="1"/>
  <c r="I5" i="8" l="1"/>
  <c r="I6" i="8" s="1"/>
  <c r="I7" i="8" s="1"/>
  <c r="I8" i="8" s="1"/>
  <c r="I9" i="8" s="1"/>
  <c r="I10" i="8" s="1"/>
  <c r="I11" i="8" s="1"/>
  <c r="I12" i="8" s="1"/>
  <c r="I13" i="8" s="1"/>
  <c r="I14" i="8" s="1"/>
  <c r="I15" i="8" s="1"/>
  <c r="I16" i="8" s="1"/>
  <c r="I17" i="8" s="1"/>
  <c r="C17" i="8"/>
  <c r="F17" i="8"/>
  <c r="I22" i="8"/>
  <c r="I23" i="8" s="1"/>
  <c r="I24" i="8" s="1"/>
  <c r="I25" i="8" s="1"/>
  <c r="I26" i="8" s="1"/>
  <c r="I27" i="8" s="1"/>
  <c r="I28" i="8" s="1"/>
  <c r="I29" i="8" s="1"/>
  <c r="I30" i="8" s="1"/>
  <c r="I31" i="8" s="1"/>
  <c r="I32" i="8" s="1"/>
  <c r="I33" i="8" s="1"/>
  <c r="C34" i="8"/>
  <c r="F34" i="8"/>
  <c r="G34" i="8" l="1"/>
  <c r="G17" i="8"/>
  <c r="F209" i="1" l="1"/>
  <c r="B328" i="1" l="1"/>
  <c r="B327" i="1"/>
  <c r="C229" i="1"/>
  <c r="C228" i="1"/>
  <c r="C231" i="1" s="1"/>
  <c r="C225" i="1"/>
  <c r="C221" i="1"/>
  <c r="C217" i="1"/>
  <c r="C209" i="1"/>
  <c r="C205" i="1"/>
  <c r="C193" i="1"/>
  <c r="C189" i="1"/>
  <c r="C185" i="1"/>
  <c r="C180" i="1"/>
  <c r="C175" i="1"/>
  <c r="C166" i="1"/>
  <c r="C165" i="1"/>
  <c r="C158" i="1"/>
  <c r="C154" i="1"/>
  <c r="C150" i="1"/>
  <c r="C146" i="1"/>
  <c r="C137" i="1"/>
  <c r="C135" i="1"/>
  <c r="C132" i="1"/>
  <c r="C125" i="1"/>
  <c r="C118" i="1"/>
  <c r="C101" i="1"/>
  <c r="C100" i="1"/>
  <c r="C97" i="1"/>
  <c r="C87" i="1"/>
  <c r="C83" i="1"/>
  <c r="C79" i="1"/>
  <c r="C74" i="1"/>
  <c r="C68" i="1"/>
  <c r="C62" i="1"/>
  <c r="C102" i="1" l="1"/>
  <c r="C138" i="1"/>
  <c r="C167" i="1"/>
  <c r="B329" i="1"/>
  <c r="C279" i="1" l="1"/>
  <c r="C247" i="1"/>
  <c r="C39" i="1" l="1"/>
  <c r="C37" i="1"/>
  <c r="C31" i="1"/>
  <c r="C30" i="1"/>
  <c r="C23" i="1"/>
  <c r="C19" i="1"/>
  <c r="C18" i="1"/>
  <c r="C15" i="1"/>
  <c r="C14" i="1"/>
  <c r="C11" i="1"/>
  <c r="C10" i="1"/>
  <c r="C20" i="1" l="1"/>
  <c r="C32" i="1"/>
  <c r="C35" i="1"/>
  <c r="C16" i="1"/>
  <c r="C12" i="1"/>
  <c r="C326" i="1"/>
  <c r="C195" i="1" s="1"/>
  <c r="C324" i="1"/>
  <c r="C320" i="1"/>
  <c r="C315" i="1"/>
  <c r="C305" i="1"/>
  <c r="C300" i="1"/>
  <c r="C289" i="1"/>
  <c r="C208" i="1" l="1"/>
  <c r="C197" i="1"/>
  <c r="C329" i="1"/>
  <c r="B279" i="1"/>
  <c r="B37" i="1" s="1"/>
  <c r="B247" i="1"/>
  <c r="B39" i="1" s="1"/>
  <c r="B229" i="1"/>
  <c r="B31" i="1" s="1"/>
  <c r="B228" i="1"/>
  <c r="B209" i="1"/>
  <c r="B23" i="1" s="1"/>
  <c r="B208" i="1"/>
  <c r="B22" i="1" s="1"/>
  <c r="B166" i="1"/>
  <c r="B19" i="1" s="1"/>
  <c r="B165" i="1"/>
  <c r="B18" i="1" s="1"/>
  <c r="B137" i="1"/>
  <c r="B15" i="1" s="1"/>
  <c r="B135" i="1"/>
  <c r="B14" i="1" s="1"/>
  <c r="B101" i="1"/>
  <c r="B11" i="1" s="1"/>
  <c r="B100" i="1"/>
  <c r="B10" i="1" s="1"/>
  <c r="B16" i="1" l="1"/>
  <c r="B24" i="1"/>
  <c r="B12" i="1"/>
  <c r="B231" i="1"/>
  <c r="B30" i="1"/>
  <c r="B32" i="1" s="1"/>
  <c r="C210" i="1"/>
  <c r="C22" i="1"/>
  <c r="B20" i="1"/>
  <c r="B35" i="1"/>
  <c r="B138" i="1"/>
  <c r="B210" i="1"/>
  <c r="B102" i="1"/>
  <c r="B167" i="1"/>
  <c r="B34" i="1" l="1"/>
  <c r="C34" i="1"/>
  <c r="C36" i="1" s="1"/>
  <c r="C24" i="1"/>
  <c r="B36" i="1"/>
  <c r="B43" i="1" s="1"/>
  <c r="B47" i="1" s="1"/>
  <c r="B49" i="1" s="1"/>
  <c r="B51" i="1" s="1"/>
  <c r="F327" i="1"/>
  <c r="F326" i="1"/>
  <c r="F324" i="1"/>
  <c r="F320" i="1"/>
  <c r="F310" i="1"/>
  <c r="F305" i="1"/>
  <c r="F300" i="1"/>
  <c r="F295" i="1"/>
  <c r="F289" i="1"/>
  <c r="F37" i="1"/>
  <c r="F247" i="1"/>
  <c r="F39" i="1" s="1"/>
  <c r="F31" i="1"/>
  <c r="F208" i="1"/>
  <c r="F22" i="1" s="1"/>
  <c r="F193" i="1"/>
  <c r="F189" i="1"/>
  <c r="F185" i="1"/>
  <c r="F180" i="1"/>
  <c r="F175" i="1"/>
  <c r="F166" i="1"/>
  <c r="F19" i="1" s="1"/>
  <c r="F165" i="1"/>
  <c r="F18" i="1" s="1"/>
  <c r="F162" i="1"/>
  <c r="F158" i="1"/>
  <c r="F154" i="1"/>
  <c r="F150" i="1"/>
  <c r="F146" i="1"/>
  <c r="F137" i="1"/>
  <c r="F136" i="1"/>
  <c r="F135" i="1"/>
  <c r="F14" i="1" s="1"/>
  <c r="F132" i="1"/>
  <c r="F125" i="1"/>
  <c r="F118" i="1"/>
  <c r="F112" i="1"/>
  <c r="F101" i="1"/>
  <c r="F11" i="1" s="1"/>
  <c r="F100" i="1"/>
  <c r="F10" i="1" s="1"/>
  <c r="F97" i="1"/>
  <c r="F87" i="1"/>
  <c r="F83" i="1"/>
  <c r="F79" i="1"/>
  <c r="F74" i="1"/>
  <c r="F68" i="1"/>
  <c r="F62" i="1"/>
  <c r="C43" i="1" l="1"/>
  <c r="C47" i="1"/>
  <c r="C49" i="1" s="1"/>
  <c r="F30" i="1"/>
  <c r="F32" i="1" s="1"/>
  <c r="F15" i="1"/>
  <c r="F16" i="1" s="1"/>
  <c r="F329" i="1"/>
  <c r="F138" i="1"/>
  <c r="F102" i="1"/>
  <c r="F20" i="1"/>
  <c r="F167" i="1"/>
  <c r="F23" i="1"/>
  <c r="F24" i="1" s="1"/>
  <c r="F197" i="1"/>
  <c r="F34" i="1" l="1"/>
  <c r="F12" i="1"/>
  <c r="F35" i="1"/>
  <c r="F210" i="1"/>
  <c r="F36" i="1" l="1"/>
  <c r="F47" i="1" s="1"/>
  <c r="F49" i="1" s="1"/>
  <c r="F43" i="1" l="1"/>
  <c r="E326" i="1" l="1"/>
  <c r="E195" i="1" s="1"/>
  <c r="E208" i="1" s="1"/>
  <c r="E327" i="1"/>
  <c r="E196" i="1" s="1"/>
  <c r="E209" i="1" s="1"/>
  <c r="E23" i="1" s="1"/>
  <c r="E185" i="1"/>
  <c r="E154" i="1"/>
  <c r="E289" i="1"/>
  <c r="E300" i="1"/>
  <c r="E189" i="1"/>
  <c r="E221" i="1"/>
  <c r="E324" i="1"/>
  <c r="E320" i="1"/>
  <c r="E315" i="1"/>
  <c r="E310" i="1"/>
  <c r="E305" i="1"/>
  <c r="E279" i="1"/>
  <c r="E37" i="1" s="1"/>
  <c r="E247" i="1"/>
  <c r="E39" i="1" s="1"/>
  <c r="E229" i="1"/>
  <c r="E31" i="1" s="1"/>
  <c r="E228" i="1"/>
  <c r="E30" i="1" s="1"/>
  <c r="E225" i="1"/>
  <c r="E217" i="1"/>
  <c r="E193" i="1"/>
  <c r="E180" i="1"/>
  <c r="E175" i="1"/>
  <c r="E166" i="1"/>
  <c r="E19" i="1" s="1"/>
  <c r="E165" i="1"/>
  <c r="E18" i="1" s="1"/>
  <c r="E162" i="1"/>
  <c r="E158" i="1"/>
  <c r="E150" i="1"/>
  <c r="E146" i="1"/>
  <c r="E137" i="1"/>
  <c r="E136" i="1"/>
  <c r="E135" i="1"/>
  <c r="E14" i="1" s="1"/>
  <c r="E132" i="1"/>
  <c r="E125" i="1"/>
  <c r="E118" i="1"/>
  <c r="E112" i="1"/>
  <c r="E101" i="1"/>
  <c r="E11" i="1" s="1"/>
  <c r="E100" i="1"/>
  <c r="E10" i="1" s="1"/>
  <c r="E97" i="1"/>
  <c r="E87" i="1"/>
  <c r="E83" i="1"/>
  <c r="E79" i="1"/>
  <c r="E74" i="1"/>
  <c r="E68" i="1"/>
  <c r="E62" i="1"/>
  <c r="C28" i="5"/>
  <c r="D26" i="5"/>
  <c r="D25" i="5"/>
  <c r="D24" i="5"/>
  <c r="D28" i="5"/>
  <c r="D23" i="5"/>
  <c r="D22" i="5"/>
  <c r="C19" i="5"/>
  <c r="C30" i="5"/>
  <c r="D14" i="5"/>
  <c r="D9" i="5"/>
  <c r="D5" i="5"/>
  <c r="D19" i="5"/>
  <c r="D30" i="5"/>
  <c r="E20" i="1" l="1"/>
  <c r="E210" i="1"/>
  <c r="E22" i="1"/>
  <c r="E24" i="1" s="1"/>
  <c r="E138" i="1"/>
  <c r="E231" i="1"/>
  <c r="E167" i="1"/>
  <c r="E32" i="1"/>
  <c r="E12" i="1"/>
  <c r="E197" i="1"/>
  <c r="E329" i="1"/>
  <c r="E15" i="1"/>
  <c r="E35" i="1" s="1"/>
  <c r="E102" i="1"/>
  <c r="E16" i="1" l="1"/>
  <c r="E34" i="1"/>
  <c r="E36" i="1" s="1"/>
  <c r="E43" i="1" l="1"/>
  <c r="E47" i="1"/>
  <c r="E49" i="1" s="1"/>
</calcChain>
</file>

<file path=xl/sharedStrings.xml><?xml version="1.0" encoding="utf-8"?>
<sst xmlns="http://schemas.openxmlformats.org/spreadsheetml/2006/main" count="507" uniqueCount="279">
  <si>
    <t>THE RANCH -  BELVEDERE-TIBURON JOINT RECREATION COMMITTEE</t>
  </si>
  <si>
    <t>Budget</t>
  </si>
  <si>
    <t>PROGRAM SUMMARY</t>
  </si>
  <si>
    <t>Academy Revenues</t>
  </si>
  <si>
    <t>Academy Expenses</t>
  </si>
  <si>
    <t>Net Academy Program</t>
  </si>
  <si>
    <t xml:space="preserve">Adult Revenues </t>
  </si>
  <si>
    <t>Adult Expenses</t>
  </si>
  <si>
    <t xml:space="preserve">Net Adult Program  </t>
  </si>
  <si>
    <t>Camps Revenues</t>
  </si>
  <si>
    <t>Camps Expenses</t>
  </si>
  <si>
    <t>Net Camps Program</t>
  </si>
  <si>
    <t>Other Program Revenues</t>
  </si>
  <si>
    <t>Other Program Expenses</t>
  </si>
  <si>
    <t>Net Other Program</t>
  </si>
  <si>
    <t>Interest Income</t>
  </si>
  <si>
    <t>Net non Program</t>
  </si>
  <si>
    <t xml:space="preserve">Facility Rental Income </t>
  </si>
  <si>
    <t>Facility Rental Expense</t>
  </si>
  <si>
    <t>Total Facility Rental</t>
  </si>
  <si>
    <t>Subtotal revenue</t>
  </si>
  <si>
    <t>Subtotal expense</t>
  </si>
  <si>
    <t>Subtotal +  (-)</t>
  </si>
  <si>
    <t>Less Administrative Expenses</t>
  </si>
  <si>
    <t>Branding/Grand Opening/New Bldg Exp</t>
  </si>
  <si>
    <t>Less Dairy Knoll Expenses</t>
  </si>
  <si>
    <t>Subtotal before Contribution</t>
  </si>
  <si>
    <t>Excess Revenues /(Expenses)</t>
  </si>
  <si>
    <t>ACADEMY</t>
  </si>
  <si>
    <t>Net Academy III</t>
  </si>
  <si>
    <t xml:space="preserve">Academy Revenues           </t>
  </si>
  <si>
    <t xml:space="preserve">Net Academy I   </t>
  </si>
  <si>
    <t>Net Academy II</t>
  </si>
  <si>
    <t>Net Ballet Program</t>
  </si>
  <si>
    <t>Toddler Revenue</t>
  </si>
  <si>
    <t>Net Toddler Program</t>
  </si>
  <si>
    <t>Net Teen Zone Program</t>
  </si>
  <si>
    <t>Cotillion Program Expense</t>
  </si>
  <si>
    <t>Net Cotillion Program</t>
  </si>
  <si>
    <t>Total Academy Program</t>
  </si>
  <si>
    <t xml:space="preserve">  Revenue</t>
  </si>
  <si>
    <t xml:space="preserve">  Expenses</t>
  </si>
  <si>
    <t xml:space="preserve">  Net</t>
  </si>
  <si>
    <t>ADULTS</t>
  </si>
  <si>
    <t>Adult Revenue</t>
  </si>
  <si>
    <t>Adult Supervision</t>
  </si>
  <si>
    <t xml:space="preserve">Net Spring </t>
  </si>
  <si>
    <t>Adult Revenues</t>
  </si>
  <si>
    <t xml:space="preserve">Net Summer </t>
  </si>
  <si>
    <t>Net Fall</t>
  </si>
  <si>
    <t>Adult Winter</t>
  </si>
  <si>
    <t xml:space="preserve">Net Winter </t>
  </si>
  <si>
    <t>Total Adult Program</t>
  </si>
  <si>
    <t>Supervision</t>
  </si>
  <si>
    <t>CAMPS</t>
  </si>
  <si>
    <t xml:space="preserve">CIT Revenue </t>
  </si>
  <si>
    <t>CIT Expenses</t>
  </si>
  <si>
    <t xml:space="preserve">Net CIT Camp </t>
  </si>
  <si>
    <t>Angel Island Expense</t>
  </si>
  <si>
    <t xml:space="preserve">Net Angel Island </t>
  </si>
  <si>
    <t>Art &amp; Garden Camp Revenue</t>
  </si>
  <si>
    <t>Art &amp; Garden Camp Expenses</t>
  </si>
  <si>
    <t>Net Art &amp; Garden camp</t>
  </si>
  <si>
    <t>Fantastical Adventures Revenue</t>
  </si>
  <si>
    <t>Fantastical Adventures Expenses</t>
  </si>
  <si>
    <t>Net Camp FA</t>
  </si>
  <si>
    <t>Total Camps</t>
  </si>
  <si>
    <t>OTHER PROGRAMS</t>
  </si>
  <si>
    <t>Summer Youth Revenues</t>
  </si>
  <si>
    <t>Summer Youth Expenses</t>
  </si>
  <si>
    <t>Net Summer Youth</t>
  </si>
  <si>
    <t>Taekwondo Program Revenues</t>
  </si>
  <si>
    <t>Taekwondo Program Expenses</t>
  </si>
  <si>
    <t>Net Taekwondo Program</t>
  </si>
  <si>
    <t>Tennis Program Revenues</t>
  </si>
  <si>
    <t>Tennis Program Expenses</t>
  </si>
  <si>
    <t>Net Tennis Program</t>
  </si>
  <si>
    <t>BB League Expenses</t>
  </si>
  <si>
    <t>Net Tennis Courts</t>
  </si>
  <si>
    <t>Tennis Court Revenues</t>
  </si>
  <si>
    <t>Tennis Courts Expenses</t>
  </si>
  <si>
    <t>Special Event Revenues</t>
  </si>
  <si>
    <t>Special Event Expenses</t>
  </si>
  <si>
    <t>Net Special Events</t>
  </si>
  <si>
    <t>Clothing/Uniform Sales</t>
  </si>
  <si>
    <t>Net Clothing Sales</t>
  </si>
  <si>
    <t>Total Other Program</t>
  </si>
  <si>
    <t>FACILITY RENTALS</t>
  </si>
  <si>
    <t>Tiburon Community Room Revenue</t>
  </si>
  <si>
    <t>Tiburon Community Room Expense</t>
  </si>
  <si>
    <t>Net Tiburon Community Room</t>
  </si>
  <si>
    <t>Belvedere Community Ctr Revenues</t>
  </si>
  <si>
    <t>Belvedere Community Ctr Expense</t>
  </si>
  <si>
    <t>Net Belvedere Community Ctr</t>
  </si>
  <si>
    <t>Dairy Knoll Rental Revenue</t>
  </si>
  <si>
    <t>Dairy Knoll Rental Expenses</t>
  </si>
  <si>
    <t xml:space="preserve">Net Dairy Knoll </t>
  </si>
  <si>
    <t>Total Facility Rentals</t>
  </si>
  <si>
    <t>Revenue</t>
  </si>
  <si>
    <t>Expenses</t>
  </si>
  <si>
    <t xml:space="preserve">Net </t>
  </si>
  <si>
    <t>DAIRY KNOLL</t>
  </si>
  <si>
    <t>PG&amp;E   Electricity/Gas</t>
  </si>
  <si>
    <t>Water/Sewer</t>
  </si>
  <si>
    <t>Telephone/Communication/Fire</t>
  </si>
  <si>
    <t>Hosted email- messaging backup</t>
  </si>
  <si>
    <t>Tech Support</t>
  </si>
  <si>
    <t>Bldg Maintenance Expenses</t>
  </si>
  <si>
    <t>Building Supplies</t>
  </si>
  <si>
    <t>Custodial Supplies</t>
  </si>
  <si>
    <t xml:space="preserve">Custodian </t>
  </si>
  <si>
    <t>Total Dairy Knoll</t>
  </si>
  <si>
    <t>ADMINISTRATIVE EXPENSES</t>
  </si>
  <si>
    <t>Audit</t>
  </si>
  <si>
    <t>Auto Mileage Allowance</t>
  </si>
  <si>
    <t>Copy Machine</t>
  </si>
  <si>
    <t>Credit Card Charges</t>
  </si>
  <si>
    <t>Depreciation</t>
  </si>
  <si>
    <t xml:space="preserve">Equipment </t>
  </si>
  <si>
    <t>Fingerprinting</t>
  </si>
  <si>
    <t>Office Supplies</t>
  </si>
  <si>
    <t>Payroll Taxes</t>
  </si>
  <si>
    <t>Postage</t>
  </si>
  <si>
    <t>Professional Services</t>
  </si>
  <si>
    <t>Publicity</t>
  </si>
  <si>
    <t>Recognition</t>
  </si>
  <si>
    <t>Registratrion Software (Perfect Mind)</t>
  </si>
  <si>
    <t xml:space="preserve">Workman's Compensation Ins. </t>
  </si>
  <si>
    <t>Unemployment Insurance</t>
  </si>
  <si>
    <t>Health &amp; Dental</t>
  </si>
  <si>
    <t>Conferences and Meetings</t>
  </si>
  <si>
    <t>Mass Mutual Retirement Benefits</t>
  </si>
  <si>
    <t xml:space="preserve">Administrative Personnel Costs </t>
  </si>
  <si>
    <t>SPECIAL EVENTS</t>
  </si>
  <si>
    <t>Bunny Hop Expense</t>
  </si>
  <si>
    <t>Bunny Hop Staffing</t>
  </si>
  <si>
    <t>Tiburon Taps Revenue</t>
  </si>
  <si>
    <t>Tiburon Taps Expense</t>
  </si>
  <si>
    <t>Tiburon Taps Staffing</t>
  </si>
  <si>
    <t>Half Marathon Revenue</t>
  </si>
  <si>
    <t>Half Marathon Expense</t>
  </si>
  <si>
    <t>Half Marathon Staffing</t>
  </si>
  <si>
    <t>Boo Bash Expense</t>
  </si>
  <si>
    <t>Boo BashStaffing</t>
  </si>
  <si>
    <t>Santas Breakfast Expense</t>
  </si>
  <si>
    <t>Santas Breakfast Staffing</t>
  </si>
  <si>
    <t>Father Daughter Dance Revenue</t>
  </si>
  <si>
    <t>Father Daughter Dance Expense</t>
  </si>
  <si>
    <t>Father Daughter Dance Staffing</t>
  </si>
  <si>
    <t>Misc Revenue</t>
  </si>
  <si>
    <t>Net Misc (SE-Misc)</t>
  </si>
  <si>
    <t>Total Special Event Revenue</t>
  </si>
  <si>
    <t>Total Special Event Expense</t>
  </si>
  <si>
    <t>Total Special Event Staffing</t>
  </si>
  <si>
    <t>Net Special Event</t>
  </si>
  <si>
    <t>Approved</t>
  </si>
  <si>
    <t>Clothing/Uniform Expenses</t>
  </si>
  <si>
    <t>Teen Revenue</t>
  </si>
  <si>
    <t>Teen Expense</t>
  </si>
  <si>
    <t xml:space="preserve">Net  </t>
  </si>
  <si>
    <t>Net Revenue before depreciation</t>
  </si>
  <si>
    <t>Net Operating Income after depreciation</t>
  </si>
  <si>
    <t>Accounting and Payroll Charges/ADP</t>
  </si>
  <si>
    <t>Emergency Texting Program</t>
  </si>
  <si>
    <t>12 week burn August - October</t>
  </si>
  <si>
    <t>Description</t>
  </si>
  <si>
    <t>Baseline</t>
  </si>
  <si>
    <t>With adult &amp; youth programming for 3 months</t>
  </si>
  <si>
    <t xml:space="preserve">Adult </t>
  </si>
  <si>
    <t>Adult  Program Revenue</t>
  </si>
  <si>
    <t>12 weeks of net revenue</t>
  </si>
  <si>
    <t xml:space="preserve">Adult  Program Expense </t>
  </si>
  <si>
    <t>independent contractor payouts</t>
  </si>
  <si>
    <t xml:space="preserve">Youth </t>
  </si>
  <si>
    <t>Youth Revenue</t>
  </si>
  <si>
    <t>Youth Expense</t>
  </si>
  <si>
    <t>this includes all payroll for youth staff and supplies</t>
  </si>
  <si>
    <t>Tennis</t>
  </si>
  <si>
    <t>Tennis Revenue</t>
  </si>
  <si>
    <t>Tennis Expense</t>
  </si>
  <si>
    <t>Net additional revenue</t>
  </si>
  <si>
    <t>Admin staff payroll</t>
  </si>
  <si>
    <t>4 admin staff</t>
  </si>
  <si>
    <t>Buisness expenses</t>
  </si>
  <si>
    <t>pay out of staff vacation time</t>
  </si>
  <si>
    <t>Utilities</t>
  </si>
  <si>
    <t>Remaining summer payout and outstanding checks</t>
  </si>
  <si>
    <t>Total Ranch Expenses</t>
  </si>
  <si>
    <t>Net Profit/(loss)</t>
  </si>
  <si>
    <t xml:space="preserve">a one time payment </t>
  </si>
  <si>
    <t>Angel Island Revenue</t>
  </si>
  <si>
    <t xml:space="preserve">Internet </t>
  </si>
  <si>
    <t>FY 21-22</t>
  </si>
  <si>
    <t>Dance/Ballet Program Revenue</t>
  </si>
  <si>
    <t xml:space="preserve">Bunny Hop Revenue  </t>
  </si>
  <si>
    <t xml:space="preserve">Academy Revenues </t>
  </si>
  <si>
    <t>Fall  (AC1)  2021</t>
  </si>
  <si>
    <t>Winter  (AC2) 2021-22</t>
  </si>
  <si>
    <t>Academy Payroll</t>
  </si>
  <si>
    <t>Academy Expenses and Contractor Payouts</t>
  </si>
  <si>
    <t>Toddler Expenses and Payroll</t>
  </si>
  <si>
    <t xml:space="preserve">Cotillion Program Revenue </t>
  </si>
  <si>
    <t>Dance/Ballet Program Expenses and Payroll</t>
  </si>
  <si>
    <t>Spring (AC3) 2021</t>
  </si>
  <si>
    <t>Adult Spring 2021</t>
  </si>
  <si>
    <t>Adult Summer 2021</t>
  </si>
  <si>
    <t>Adult Fall 2021</t>
  </si>
  <si>
    <t xml:space="preserve">BB League Revenues </t>
  </si>
  <si>
    <t>THE RANCH FISCAL YEAR: MARCH 1, 2021 - FEBRUARY 29, 2022</t>
  </si>
  <si>
    <t>City/Town Financial Contribution/ Donations</t>
  </si>
  <si>
    <t>Tournament Expense</t>
  </si>
  <si>
    <t>Tournament Staffing</t>
  </si>
  <si>
    <t xml:space="preserve">Administrative Staff Payroll </t>
  </si>
  <si>
    <t>March</t>
  </si>
  <si>
    <t>May</t>
  </si>
  <si>
    <t>June</t>
  </si>
  <si>
    <t>July</t>
  </si>
  <si>
    <t>August</t>
  </si>
  <si>
    <t>Sept</t>
  </si>
  <si>
    <t>Oct</t>
  </si>
  <si>
    <t>Nov</t>
  </si>
  <si>
    <t>Dec</t>
  </si>
  <si>
    <t>Jan</t>
  </si>
  <si>
    <t>Feb</t>
  </si>
  <si>
    <t>April</t>
  </si>
  <si>
    <t>Year to Date</t>
  </si>
  <si>
    <t>Year End</t>
  </si>
  <si>
    <t>Projections</t>
  </si>
  <si>
    <t>19-20 Year</t>
  </si>
  <si>
    <t>End Financials</t>
  </si>
  <si>
    <t>Birthday Party Expense</t>
  </si>
  <si>
    <t>Net Birthday Program</t>
  </si>
  <si>
    <t>Birthday Party Revenue</t>
  </si>
  <si>
    <t xml:space="preserve">20-21 Year </t>
  </si>
  <si>
    <t>End Financals</t>
  </si>
  <si>
    <t>Administrative Expense Reimbursement</t>
  </si>
  <si>
    <t xml:space="preserve">Tournament Revenue </t>
  </si>
  <si>
    <t xml:space="preserve">Net Golf Tournament </t>
  </si>
  <si>
    <t>Net Bunny Hop</t>
  </si>
  <si>
    <t xml:space="preserve">Net Tiburon Taps </t>
  </si>
  <si>
    <t>Net Half Marathon</t>
  </si>
  <si>
    <t xml:space="preserve">Net Boo Bash </t>
  </si>
  <si>
    <t>Net Santas Breakfast</t>
  </si>
  <si>
    <t xml:space="preserve">Net Father Daughter Dance </t>
  </si>
  <si>
    <t>APPROVED Projected Net Revenue for  21-22</t>
  </si>
  <si>
    <t>Brochure Ad Income</t>
  </si>
  <si>
    <t>Brochure Expense</t>
  </si>
  <si>
    <t>Brochures (used to be in OTHER section)</t>
  </si>
  <si>
    <t>2018/19 check adjustments</t>
  </si>
  <si>
    <t>tennis court resurface (2019)</t>
  </si>
  <si>
    <t>Strategic planning expenses (2019)</t>
  </si>
  <si>
    <t>Credit Card Processing Fees (new to 2021)</t>
  </si>
  <si>
    <t>Withdraw and Transfer Fees (new to 2021)</t>
  </si>
  <si>
    <t>TOTAL EXP</t>
  </si>
  <si>
    <t>TOTAL REV</t>
  </si>
  <si>
    <t>$ available</t>
  </si>
  <si>
    <t>Expenses by month</t>
  </si>
  <si>
    <t>Revenue by month</t>
  </si>
  <si>
    <t>ACTUAL</t>
  </si>
  <si>
    <t>Revenue by month/season</t>
  </si>
  <si>
    <t>PREDICTED</t>
  </si>
  <si>
    <t>For 21-22 FY</t>
  </si>
  <si>
    <t>End of fiscal year balance</t>
  </si>
  <si>
    <t xml:space="preserve">Misc Expense </t>
  </si>
  <si>
    <t>Santas Breakfast Revenue/Gingerbread Houses</t>
  </si>
  <si>
    <t>(missing AI Ad Race event info)</t>
  </si>
  <si>
    <t>Bank Charges and Bank Purchases</t>
  </si>
  <si>
    <t>End of fiscal year bank account</t>
  </si>
  <si>
    <t>Starting bank balance</t>
  </si>
  <si>
    <t>(200k to LAIF)</t>
  </si>
  <si>
    <t>May Actuals</t>
  </si>
  <si>
    <t>Boo Bash Revenue/ Halloween Carnival</t>
  </si>
  <si>
    <t>22-23</t>
  </si>
  <si>
    <t>May 2021</t>
  </si>
  <si>
    <t>Budget for FY 2021-22   - March 1, 2021 - February 28, 2022</t>
  </si>
  <si>
    <t>Funds as of 3/1/2021</t>
  </si>
  <si>
    <t>Updated Projected Net Revenue for  21-22</t>
  </si>
  <si>
    <t>Updated Projected Net Revenue for  21-22 if financial assistance is received from B and T</t>
  </si>
  <si>
    <t>Funds on 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</si>
</sst>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u/>
      <sz val="12"/>
      <color theme="1"/>
      <name val="Helvetica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Source Sans Pro"/>
      <family val="2"/>
    </font>
    <font>
      <sz val="11"/>
      <name val="Source Sans Pro"/>
      <family val="2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sz val="11"/>
      <color theme="3" tint="0.39997558519241921"/>
      <name val="Source Sans Pro"/>
      <family val="2"/>
    </font>
    <font>
      <sz val="11"/>
      <color indexed="12"/>
      <name val="Source Sans Pro"/>
      <family val="2"/>
    </font>
    <font>
      <b/>
      <sz val="11"/>
      <color indexed="12"/>
      <name val="Source Sans Pro"/>
      <family val="2"/>
    </font>
    <font>
      <sz val="10"/>
      <name val="Source Sans Pro"/>
      <family val="2"/>
    </font>
    <font>
      <sz val="10"/>
      <name val="Arial"/>
      <family val="2"/>
    </font>
    <font>
      <i/>
      <sz val="11"/>
      <name val="Source Sans Pro"/>
      <family val="2"/>
    </font>
    <font>
      <b/>
      <sz val="16"/>
      <color theme="1"/>
      <name val="Calibri"/>
      <family val="2"/>
      <scheme val="minor"/>
    </font>
    <font>
      <b/>
      <sz val="9"/>
      <name val="Source Sans Pro"/>
      <family val="2"/>
    </font>
    <font>
      <b/>
      <sz val="9"/>
      <color theme="1"/>
      <name val="Source Sans Pro"/>
      <family val="2"/>
    </font>
    <font>
      <sz val="9"/>
      <color theme="1"/>
      <name val="Source Sans Pro"/>
      <family val="2"/>
    </font>
    <font>
      <b/>
      <sz val="12"/>
      <name val="Source Sans Pro"/>
      <family val="2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23" fillId="0" borderId="0"/>
  </cellStyleXfs>
  <cellXfs count="361">
    <xf numFmtId="0" fontId="0" fillId="0" borderId="0" xfId="0"/>
    <xf numFmtId="0" fontId="4" fillId="0" borderId="0" xfId="0" applyFont="1"/>
    <xf numFmtId="0" fontId="0" fillId="0" borderId="14" xfId="0" applyBorder="1"/>
    <xf numFmtId="44" fontId="0" fillId="0" borderId="0" xfId="4" applyFont="1"/>
    <xf numFmtId="0" fontId="6" fillId="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/>
    <xf numFmtId="164" fontId="7" fillId="0" borderId="0" xfId="0" applyNumberFormat="1" applyFont="1"/>
    <xf numFmtId="164" fontId="8" fillId="0" borderId="0" xfId="0" applyNumberFormat="1" applyFont="1"/>
    <xf numFmtId="164" fontId="7" fillId="0" borderId="0" xfId="4" applyNumberFormat="1" applyFont="1"/>
    <xf numFmtId="0" fontId="6" fillId="0" borderId="18" xfId="0" applyFont="1" applyBorder="1"/>
    <xf numFmtId="164" fontId="6" fillId="0" borderId="18" xfId="0" applyNumberFormat="1" applyFont="1" applyBorder="1"/>
    <xf numFmtId="0" fontId="9" fillId="0" borderId="0" xfId="0" applyFont="1"/>
    <xf numFmtId="164" fontId="9" fillId="0" borderId="0" xfId="0" applyNumberFormat="1" applyFont="1"/>
    <xf numFmtId="164" fontId="10" fillId="0" borderId="0" xfId="0" applyNumberFormat="1" applyFont="1"/>
    <xf numFmtId="164" fontId="9" fillId="0" borderId="0" xfId="4" applyNumberFormat="1" applyFont="1"/>
    <xf numFmtId="0" fontId="9" fillId="0" borderId="15" xfId="0" applyFont="1" applyBorder="1"/>
    <xf numFmtId="164" fontId="9" fillId="0" borderId="16" xfId="0" applyNumberFormat="1" applyFont="1" applyBorder="1"/>
    <xf numFmtId="164" fontId="9" fillId="0" borderId="17" xfId="0" applyNumberFormat="1" applyFont="1" applyBorder="1"/>
    <xf numFmtId="164" fontId="11" fillId="0" borderId="0" xfId="0" applyNumberFormat="1" applyFont="1"/>
    <xf numFmtId="164" fontId="9" fillId="0" borderId="16" xfId="4" applyNumberFormat="1" applyFont="1" applyBorder="1"/>
    <xf numFmtId="164" fontId="9" fillId="0" borderId="17" xfId="4" applyNumberFormat="1" applyFont="1" applyBorder="1"/>
    <xf numFmtId="0" fontId="10" fillId="0" borderId="0" xfId="0" applyFont="1"/>
    <xf numFmtId="0" fontId="9" fillId="0" borderId="18" xfId="0" applyFont="1" applyBorder="1"/>
    <xf numFmtId="164" fontId="9" fillId="0" borderId="18" xfId="0" applyNumberFormat="1" applyFont="1" applyBorder="1"/>
    <xf numFmtId="0" fontId="9" fillId="3" borderId="9" xfId="0" applyFont="1" applyFill="1" applyBorder="1" applyAlignment="1">
      <alignment horizontal="center" wrapText="1"/>
    </xf>
    <xf numFmtId="0" fontId="0" fillId="0" borderId="0" xfId="0" applyFill="1" applyBorder="1"/>
    <xf numFmtId="44" fontId="0" fillId="0" borderId="0" xfId="4" applyFont="1" applyFill="1" applyBorder="1"/>
    <xf numFmtId="0" fontId="12" fillId="0" borderId="0" xfId="0" applyFont="1" applyFill="1" applyBorder="1"/>
    <xf numFmtId="0" fontId="4" fillId="0" borderId="9" xfId="0" applyFont="1" applyBorder="1"/>
    <xf numFmtId="0" fontId="15" fillId="0" borderId="0" xfId="0" applyFont="1" applyAlignment="1" applyProtection="1"/>
    <xf numFmtId="3" fontId="16" fillId="0" borderId="0" xfId="0" applyNumberFormat="1" applyFont="1" applyFill="1"/>
    <xf numFmtId="0" fontId="17" fillId="0" borderId="0" xfId="0" applyFont="1"/>
    <xf numFmtId="0" fontId="15" fillId="0" borderId="0" xfId="0" applyFont="1" applyFill="1" applyAlignment="1" applyProtection="1"/>
    <xf numFmtId="0" fontId="15" fillId="0" borderId="0" xfId="0" applyFont="1"/>
    <xf numFmtId="0" fontId="15" fillId="0" borderId="0" xfId="0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6" fillId="0" borderId="0" xfId="0" applyFont="1" applyBorder="1"/>
    <xf numFmtId="0" fontId="16" fillId="0" borderId="0" xfId="0" applyFont="1" applyBorder="1" applyAlignment="1" applyProtection="1">
      <alignment horizontal="left"/>
    </xf>
    <xf numFmtId="0" fontId="15" fillId="0" borderId="0" xfId="0" applyFont="1" applyBorder="1"/>
    <xf numFmtId="0" fontId="15" fillId="0" borderId="4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>
      <alignment horizontal="left"/>
    </xf>
    <xf numFmtId="3" fontId="15" fillId="0" borderId="0" xfId="0" applyNumberFormat="1" applyFont="1" applyFill="1" applyBorder="1"/>
    <xf numFmtId="3" fontId="16" fillId="0" borderId="0" xfId="0" applyNumberFormat="1" applyFont="1" applyFill="1" applyBorder="1"/>
    <xf numFmtId="3" fontId="21" fillId="0" borderId="0" xfId="0" applyNumberFormat="1" applyFont="1" applyFill="1" applyBorder="1" applyAlignment="1" applyProtection="1">
      <alignment horizontal="right"/>
    </xf>
    <xf numFmtId="3" fontId="16" fillId="2" borderId="2" xfId="0" applyNumberFormat="1" applyFont="1" applyFill="1" applyBorder="1"/>
    <xf numFmtId="3" fontId="15" fillId="0" borderId="8" xfId="0" applyNumberFormat="1" applyFont="1" applyFill="1" applyBorder="1" applyAlignment="1" applyProtection="1">
      <alignment horizontal="right"/>
    </xf>
    <xf numFmtId="3" fontId="15" fillId="0" borderId="0" xfId="0" applyNumberFormat="1" applyFont="1" applyFill="1" applyBorder="1" applyAlignment="1" applyProtection="1">
      <alignment horizontal="right"/>
    </xf>
    <xf numFmtId="0" fontId="16" fillId="0" borderId="11" xfId="0" applyFont="1" applyBorder="1"/>
    <xf numFmtId="3" fontId="16" fillId="2" borderId="1" xfId="0" applyNumberFormat="1" applyFont="1" applyFill="1" applyBorder="1"/>
    <xf numFmtId="0" fontId="16" fillId="0" borderId="0" xfId="0" applyFont="1" applyFill="1" applyAlignment="1" applyProtection="1">
      <alignment horizontal="left"/>
    </xf>
    <xf numFmtId="0" fontId="15" fillId="0" borderId="0" xfId="0" applyFont="1" applyFill="1" applyBorder="1"/>
    <xf numFmtId="3" fontId="20" fillId="0" borderId="0" xfId="0" applyNumberFormat="1" applyFont="1" applyFill="1" applyBorder="1"/>
    <xf numFmtId="0" fontId="16" fillId="0" borderId="12" xfId="0" applyFont="1" applyBorder="1"/>
    <xf numFmtId="3" fontId="16" fillId="4" borderId="0" xfId="0" applyNumberFormat="1" applyFont="1" applyFill="1" applyBorder="1"/>
    <xf numFmtId="3" fontId="16" fillId="4" borderId="10" xfId="0" applyNumberFormat="1" applyFont="1" applyFill="1" applyBorder="1"/>
    <xf numFmtId="3" fontId="15" fillId="4" borderId="5" xfId="0" applyNumberFormat="1" applyFont="1" applyFill="1" applyBorder="1" applyAlignment="1" applyProtection="1">
      <alignment horizontal="right"/>
    </xf>
    <xf numFmtId="3" fontId="19" fillId="4" borderId="10" xfId="0" applyNumberFormat="1" applyFont="1" applyFill="1" applyBorder="1"/>
    <xf numFmtId="3" fontId="15" fillId="4" borderId="10" xfId="0" applyNumberFormat="1" applyFont="1" applyFill="1" applyBorder="1" applyAlignment="1" applyProtection="1">
      <alignment horizontal="right"/>
    </xf>
    <xf numFmtId="3" fontId="19" fillId="4" borderId="10" xfId="0" applyNumberFormat="1" applyFont="1" applyFill="1" applyBorder="1" applyAlignment="1" applyProtection="1">
      <alignment horizontal="right"/>
    </xf>
    <xf numFmtId="3" fontId="16" fillId="4" borderId="2" xfId="0" applyNumberFormat="1" applyFont="1" applyFill="1" applyBorder="1" applyAlignment="1" applyProtection="1">
      <alignment horizontal="right"/>
    </xf>
    <xf numFmtId="3" fontId="16" fillId="4" borderId="10" xfId="0" applyNumberFormat="1" applyFont="1" applyFill="1" applyBorder="1" applyAlignment="1" applyProtection="1">
      <alignment horizontal="left"/>
    </xf>
    <xf numFmtId="3" fontId="16" fillId="4" borderId="2" xfId="0" applyNumberFormat="1" applyFont="1" applyFill="1" applyBorder="1"/>
    <xf numFmtId="3" fontId="16" fillId="4" borderId="1" xfId="0" applyNumberFormat="1" applyFont="1" applyFill="1" applyBorder="1"/>
    <xf numFmtId="3" fontId="16" fillId="4" borderId="13" xfId="0" applyNumberFormat="1" applyFont="1" applyFill="1" applyBorder="1"/>
    <xf numFmtId="3" fontId="16" fillId="4" borderId="5" xfId="0" applyNumberFormat="1" applyFont="1" applyFill="1" applyBorder="1"/>
    <xf numFmtId="3" fontId="15" fillId="5" borderId="5" xfId="0" applyNumberFormat="1" applyFont="1" applyFill="1" applyBorder="1" applyAlignment="1" applyProtection="1">
      <alignment horizontal="right"/>
    </xf>
    <xf numFmtId="3" fontId="16" fillId="5" borderId="2" xfId="0" applyNumberFormat="1" applyFont="1" applyFill="1" applyBorder="1" applyAlignment="1" applyProtection="1">
      <alignment horizontal="right"/>
    </xf>
    <xf numFmtId="3" fontId="16" fillId="5" borderId="2" xfId="0" applyNumberFormat="1" applyFont="1" applyFill="1" applyBorder="1"/>
    <xf numFmtId="3" fontId="19" fillId="5" borderId="2" xfId="0" applyNumberFormat="1" applyFont="1" applyFill="1" applyBorder="1"/>
    <xf numFmtId="3" fontId="16" fillId="5" borderId="7" xfId="0" applyNumberFormat="1" applyFont="1" applyFill="1" applyBorder="1"/>
    <xf numFmtId="3" fontId="15" fillId="5" borderId="2" xfId="0" applyNumberFormat="1" applyFont="1" applyFill="1" applyBorder="1" applyAlignment="1" applyProtection="1">
      <alignment horizontal="right"/>
    </xf>
    <xf numFmtId="3" fontId="16" fillId="5" borderId="1" xfId="0" applyNumberFormat="1" applyFont="1" applyFill="1" applyBorder="1"/>
    <xf numFmtId="3" fontId="15" fillId="5" borderId="5" xfId="0" applyNumberFormat="1" applyFont="1" applyFill="1" applyBorder="1"/>
    <xf numFmtId="3" fontId="16" fillId="5" borderId="5" xfId="0" applyNumberFormat="1" applyFont="1" applyFill="1" applyBorder="1"/>
    <xf numFmtId="3" fontId="16" fillId="5" borderId="2" xfId="0" applyNumberFormat="1" applyFont="1" applyFill="1" applyBorder="1" applyAlignment="1" applyProtection="1">
      <alignment horizontal="left"/>
    </xf>
    <xf numFmtId="3" fontId="19" fillId="5" borderId="2" xfId="0" applyNumberFormat="1" applyFont="1" applyFill="1" applyBorder="1" applyAlignment="1" applyProtection="1">
      <alignment horizontal="right"/>
    </xf>
    <xf numFmtId="3" fontId="20" fillId="6" borderId="0" xfId="0" applyNumberFormat="1" applyFont="1" applyFill="1" applyBorder="1" applyAlignment="1" applyProtection="1">
      <alignment horizontal="right"/>
    </xf>
    <xf numFmtId="3" fontId="15" fillId="7" borderId="0" xfId="0" applyNumberFormat="1" applyFont="1" applyFill="1" applyBorder="1" applyAlignment="1">
      <alignment horizontal="center"/>
    </xf>
    <xf numFmtId="3" fontId="16" fillId="7" borderId="0" xfId="0" applyNumberFormat="1" applyFont="1" applyFill="1" applyBorder="1"/>
    <xf numFmtId="3" fontId="15" fillId="7" borderId="4" xfId="0" applyNumberFormat="1" applyFont="1" applyFill="1" applyBorder="1" applyAlignment="1" applyProtection="1">
      <alignment horizontal="right"/>
    </xf>
    <xf numFmtId="3" fontId="15" fillId="7" borderId="0" xfId="0" applyNumberFormat="1" applyFont="1" applyFill="1" applyBorder="1" applyAlignment="1" applyProtection="1">
      <alignment horizontal="right"/>
    </xf>
    <xf numFmtId="3" fontId="16" fillId="7" borderId="20" xfId="0" applyNumberFormat="1" applyFont="1" applyFill="1" applyBorder="1" applyAlignment="1" applyProtection="1">
      <alignment horizontal="right"/>
    </xf>
    <xf numFmtId="3" fontId="16" fillId="7" borderId="0" xfId="0" applyNumberFormat="1" applyFont="1" applyFill="1" applyBorder="1" applyAlignment="1" applyProtection="1">
      <alignment horizontal="left"/>
    </xf>
    <xf numFmtId="0" fontId="16" fillId="7" borderId="0" xfId="0" applyFont="1" applyFill="1" applyBorder="1"/>
    <xf numFmtId="0" fontId="24" fillId="7" borderId="0" xfId="0" applyFont="1" applyFill="1" applyBorder="1"/>
    <xf numFmtId="0" fontId="17" fillId="7" borderId="0" xfId="0" applyFont="1" applyFill="1" applyBorder="1"/>
    <xf numFmtId="3" fontId="16" fillId="0" borderId="0" xfId="0" applyNumberFormat="1" applyFont="1" applyFill="1" applyBorder="1" applyAlignment="1" applyProtection="1">
      <alignment horizontal="right"/>
    </xf>
    <xf numFmtId="3" fontId="16" fillId="7" borderId="20" xfId="0" applyNumberFormat="1" applyFont="1" applyFill="1" applyBorder="1"/>
    <xf numFmtId="3" fontId="16" fillId="7" borderId="23" xfId="0" applyNumberFormat="1" applyFont="1" applyFill="1" applyBorder="1"/>
    <xf numFmtId="3" fontId="15" fillId="7" borderId="20" xfId="0" applyNumberFormat="1" applyFont="1" applyFill="1" applyBorder="1" applyAlignment="1" applyProtection="1">
      <alignment horizontal="right"/>
    </xf>
    <xf numFmtId="3" fontId="16" fillId="7" borderId="0" xfId="0" applyNumberFormat="1" applyFont="1" applyFill="1" applyBorder="1" applyAlignment="1"/>
    <xf numFmtId="37" fontId="22" fillId="0" borderId="0" xfId="5" applyNumberFormat="1" applyFont="1" applyFill="1"/>
    <xf numFmtId="0" fontId="17" fillId="7" borderId="0" xfId="0" applyFont="1" applyFill="1"/>
    <xf numFmtId="37" fontId="22" fillId="0" borderId="0" xfId="5" applyNumberFormat="1" applyFont="1" applyFill="1" applyBorder="1"/>
    <xf numFmtId="0" fontId="17" fillId="0" borderId="0" xfId="0" applyFont="1" applyFill="1" applyBorder="1"/>
    <xf numFmtId="0" fontId="15" fillId="8" borderId="5" xfId="0" applyFont="1" applyFill="1" applyBorder="1"/>
    <xf numFmtId="3" fontId="15" fillId="8" borderId="5" xfId="0" applyNumberFormat="1" applyFont="1" applyFill="1" applyBorder="1"/>
    <xf numFmtId="0" fontId="17" fillId="0" borderId="0" xfId="0" applyFont="1" applyFill="1"/>
    <xf numFmtId="0" fontId="15" fillId="7" borderId="4" xfId="0" applyFont="1" applyFill="1" applyBorder="1"/>
    <xf numFmtId="3" fontId="15" fillId="7" borderId="4" xfId="0" applyNumberFormat="1" applyFont="1" applyFill="1" applyBorder="1"/>
    <xf numFmtId="3" fontId="15" fillId="8" borderId="2" xfId="0" applyNumberFormat="1" applyFont="1" applyFill="1" applyBorder="1" applyAlignment="1">
      <alignment horizontal="center"/>
    </xf>
    <xf numFmtId="3" fontId="16" fillId="8" borderId="2" xfId="0" applyNumberFormat="1" applyFont="1" applyFill="1" applyBorder="1"/>
    <xf numFmtId="3" fontId="16" fillId="8" borderId="2" xfId="0" applyNumberFormat="1" applyFont="1" applyFill="1" applyBorder="1" applyAlignment="1" applyProtection="1">
      <alignment horizontal="left"/>
    </xf>
    <xf numFmtId="3" fontId="15" fillId="8" borderId="5" xfId="0" applyNumberFormat="1" applyFont="1" applyFill="1" applyBorder="1" applyAlignment="1" applyProtection="1">
      <alignment horizontal="right"/>
    </xf>
    <xf numFmtId="0" fontId="16" fillId="8" borderId="2" xfId="0" applyFont="1" applyFill="1" applyBorder="1"/>
    <xf numFmtId="0" fontId="24" fillId="8" borderId="2" xfId="0" applyFont="1" applyFill="1" applyBorder="1"/>
    <xf numFmtId="0" fontId="17" fillId="8" borderId="2" xfId="0" applyFont="1" applyFill="1" applyBorder="1"/>
    <xf numFmtId="3" fontId="15" fillId="8" borderId="2" xfId="0" applyNumberFormat="1" applyFont="1" applyFill="1" applyBorder="1" applyAlignment="1" applyProtection="1">
      <alignment horizontal="right"/>
    </xf>
    <xf numFmtId="3" fontId="16" fillId="8" borderId="2" xfId="0" applyNumberFormat="1" applyFont="1" applyFill="1" applyBorder="1" applyAlignment="1" applyProtection="1">
      <alignment horizontal="right"/>
    </xf>
    <xf numFmtId="3" fontId="15" fillId="0" borderId="2" xfId="0" applyNumberFormat="1" applyFont="1" applyFill="1" applyBorder="1" applyAlignment="1" applyProtection="1">
      <alignment horizontal="right"/>
    </xf>
    <xf numFmtId="3" fontId="16" fillId="8" borderId="7" xfId="0" applyNumberFormat="1" applyFont="1" applyFill="1" applyBorder="1"/>
    <xf numFmtId="3" fontId="15" fillId="0" borderId="5" xfId="0" applyNumberFormat="1" applyFont="1" applyFill="1" applyBorder="1" applyAlignment="1" applyProtection="1">
      <alignment horizontal="right"/>
    </xf>
    <xf numFmtId="3" fontId="16" fillId="8" borderId="2" xfId="0" applyNumberFormat="1" applyFont="1" applyFill="1" applyBorder="1" applyAlignment="1"/>
    <xf numFmtId="3" fontId="16" fillId="8" borderId="1" xfId="0" applyNumberFormat="1" applyFont="1" applyFill="1" applyBorder="1"/>
    <xf numFmtId="3" fontId="16" fillId="8" borderId="5" xfId="0" applyNumberFormat="1" applyFont="1" applyFill="1" applyBorder="1"/>
    <xf numFmtId="3" fontId="15" fillId="9" borderId="4" xfId="0" applyNumberFormat="1" applyFont="1" applyFill="1" applyBorder="1"/>
    <xf numFmtId="3" fontId="15" fillId="7" borderId="15" xfId="0" applyNumberFormat="1" applyFont="1" applyFill="1" applyBorder="1" applyAlignment="1" applyProtection="1">
      <alignment horizontal="right"/>
    </xf>
    <xf numFmtId="3" fontId="16" fillId="7" borderId="0" xfId="0" applyNumberFormat="1" applyFont="1" applyFill="1" applyBorder="1" applyAlignment="1" applyProtection="1">
      <alignment horizontal="right"/>
    </xf>
    <xf numFmtId="37" fontId="16" fillId="9" borderId="0" xfId="5" applyNumberFormat="1" applyFont="1" applyFill="1"/>
    <xf numFmtId="37" fontId="16" fillId="8" borderId="2" xfId="5" applyNumberFormat="1" applyFont="1" applyFill="1" applyBorder="1"/>
    <xf numFmtId="37" fontId="16" fillId="9" borderId="14" xfId="5" applyNumberFormat="1" applyFont="1" applyFill="1" applyBorder="1"/>
    <xf numFmtId="37" fontId="15" fillId="8" borderId="5" xfId="5" applyNumberFormat="1" applyFont="1" applyFill="1" applyBorder="1"/>
    <xf numFmtId="37" fontId="16" fillId="9" borderId="0" xfId="5" applyNumberFormat="1" applyFont="1" applyFill="1" applyBorder="1"/>
    <xf numFmtId="37" fontId="16" fillId="0" borderId="0" xfId="5" applyNumberFormat="1" applyFont="1" applyFill="1" applyBorder="1"/>
    <xf numFmtId="37" fontId="16" fillId="7" borderId="0" xfId="5" applyNumberFormat="1" applyFont="1" applyFill="1"/>
    <xf numFmtId="37" fontId="16" fillId="7" borderId="0" xfId="5" applyNumberFormat="1" applyFont="1" applyFill="1" applyBorder="1"/>
    <xf numFmtId="37" fontId="16" fillId="7" borderId="14" xfId="5" applyNumberFormat="1" applyFont="1" applyFill="1" applyBorder="1"/>
    <xf numFmtId="0" fontId="16" fillId="7" borderId="0" xfId="5" applyFont="1" applyFill="1"/>
    <xf numFmtId="0" fontId="0" fillId="0" borderId="0" xfId="0" applyFont="1"/>
    <xf numFmtId="3" fontId="16" fillId="0" borderId="7" xfId="0" applyNumberFormat="1" applyFont="1" applyFill="1" applyBorder="1"/>
    <xf numFmtId="3" fontId="15" fillId="0" borderId="32" xfId="0" applyNumberFormat="1" applyFont="1" applyFill="1" applyBorder="1"/>
    <xf numFmtId="3" fontId="18" fillId="8" borderId="2" xfId="0" applyNumberFormat="1" applyFont="1" applyFill="1" applyBorder="1" applyAlignment="1">
      <alignment horizontal="right"/>
    </xf>
    <xf numFmtId="3" fontId="17" fillId="8" borderId="2" xfId="0" applyNumberFormat="1" applyFont="1" applyFill="1" applyBorder="1" applyAlignment="1">
      <alignment horizontal="right"/>
    </xf>
    <xf numFmtId="3" fontId="17" fillId="8" borderId="2" xfId="0" applyNumberFormat="1" applyFont="1" applyFill="1" applyBorder="1" applyAlignment="1" applyProtection="1">
      <alignment horizontal="right"/>
    </xf>
    <xf numFmtId="3" fontId="18" fillId="8" borderId="5" xfId="0" applyNumberFormat="1" applyFont="1" applyFill="1" applyBorder="1" applyAlignment="1" applyProtection="1">
      <alignment horizontal="right"/>
    </xf>
    <xf numFmtId="3" fontId="17" fillId="8" borderId="2" xfId="0" applyNumberFormat="1" applyFont="1" applyFill="1" applyBorder="1"/>
    <xf numFmtId="3" fontId="18" fillId="8" borderId="5" xfId="0" applyNumberFormat="1" applyFont="1" applyFill="1" applyBorder="1"/>
    <xf numFmtId="3" fontId="17" fillId="8" borderId="5" xfId="0" applyNumberFormat="1" applyFont="1" applyFill="1" applyBorder="1" applyAlignment="1">
      <alignment horizontal="right"/>
    </xf>
    <xf numFmtId="3" fontId="18" fillId="8" borderId="31" xfId="0" applyNumberFormat="1" applyFont="1" applyFill="1" applyBorder="1" applyAlignment="1">
      <alignment horizontal="right"/>
    </xf>
    <xf numFmtId="3" fontId="18" fillId="8" borderId="7" xfId="0" applyNumberFormat="1" applyFont="1" applyFill="1" applyBorder="1"/>
    <xf numFmtId="3" fontId="18" fillId="8" borderId="32" xfId="0" applyNumberFormat="1" applyFont="1" applyFill="1" applyBorder="1" applyAlignment="1" applyProtection="1">
      <alignment horizontal="right"/>
    </xf>
    <xf numFmtId="3" fontId="18" fillId="8" borderId="2" xfId="0" applyNumberFormat="1" applyFont="1" applyFill="1" applyBorder="1" applyAlignment="1" applyProtection="1">
      <alignment horizontal="right"/>
    </xf>
    <xf numFmtId="0" fontId="15" fillId="0" borderId="0" xfId="0" applyNumberFormat="1" applyFont="1" applyAlignment="1"/>
    <xf numFmtId="0" fontId="15" fillId="0" borderId="9" xfId="0" applyFont="1" applyBorder="1"/>
    <xf numFmtId="44" fontId="4" fillId="0" borderId="6" xfId="4" applyFont="1" applyBorder="1"/>
    <xf numFmtId="0" fontId="4" fillId="0" borderId="28" xfId="0" applyFont="1" applyBorder="1"/>
    <xf numFmtId="44" fontId="4" fillId="0" borderId="28" xfId="4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44" fontId="0" fillId="0" borderId="21" xfId="4" applyFont="1" applyBorder="1"/>
    <xf numFmtId="0" fontId="0" fillId="0" borderId="21" xfId="0" applyFill="1" applyBorder="1" applyAlignment="1">
      <alignment horizontal="left"/>
    </xf>
    <xf numFmtId="0" fontId="0" fillId="0" borderId="24" xfId="0" applyBorder="1" applyAlignment="1">
      <alignment horizontal="left"/>
    </xf>
    <xf numFmtId="44" fontId="0" fillId="0" borderId="21" xfId="4" applyFont="1" applyBorder="1" applyAlignment="1">
      <alignment horizontal="left"/>
    </xf>
    <xf numFmtId="44" fontId="0" fillId="0" borderId="9" xfId="4" applyFont="1" applyBorder="1"/>
    <xf numFmtId="0" fontId="0" fillId="0" borderId="9" xfId="0" applyFill="1" applyBorder="1" applyAlignment="1">
      <alignment horizontal="left"/>
    </xf>
    <xf numFmtId="0" fontId="0" fillId="0" borderId="15" xfId="0" applyBorder="1" applyAlignment="1">
      <alignment horizontal="left"/>
    </xf>
    <xf numFmtId="44" fontId="0" fillId="0" borderId="9" xfId="4" applyFont="1" applyBorder="1" applyAlignment="1">
      <alignment horizontal="left"/>
    </xf>
    <xf numFmtId="44" fontId="0" fillId="0" borderId="17" xfId="4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9" xfId="0" applyBorder="1"/>
    <xf numFmtId="0" fontId="5" fillId="0" borderId="9" xfId="0" applyFont="1" applyBorder="1" applyAlignment="1">
      <alignment horizontal="left"/>
    </xf>
    <xf numFmtId="0" fontId="5" fillId="0" borderId="9" xfId="0" applyFont="1" applyBorder="1"/>
    <xf numFmtId="0" fontId="25" fillId="0" borderId="0" xfId="0" applyFont="1"/>
    <xf numFmtId="44" fontId="4" fillId="0" borderId="28" xfId="4" applyFont="1" applyBorder="1"/>
    <xf numFmtId="44" fontId="0" fillId="0" borderId="17" xfId="4" applyFont="1" applyBorder="1"/>
    <xf numFmtId="0" fontId="0" fillId="0" borderId="21" xfId="0" applyBorder="1"/>
    <xf numFmtId="3" fontId="26" fillId="7" borderId="1" xfId="0" applyNumberFormat="1" applyFont="1" applyFill="1" applyBorder="1" applyAlignment="1">
      <alignment horizontal="center" vertical="top"/>
    </xf>
    <xf numFmtId="3" fontId="27" fillId="8" borderId="1" xfId="0" applyNumberFormat="1" applyFont="1" applyFill="1" applyBorder="1" applyAlignment="1">
      <alignment horizontal="center"/>
    </xf>
    <xf numFmtId="3" fontId="27" fillId="5" borderId="1" xfId="0" applyNumberFormat="1" applyFont="1" applyFill="1" applyBorder="1" applyAlignment="1">
      <alignment horizontal="center"/>
    </xf>
    <xf numFmtId="3" fontId="26" fillId="7" borderId="2" xfId="0" applyNumberFormat="1" applyFont="1" applyFill="1" applyBorder="1" applyAlignment="1">
      <alignment horizontal="center" vertical="top"/>
    </xf>
    <xf numFmtId="3" fontId="27" fillId="8" borderId="2" xfId="0" applyNumberFormat="1" applyFont="1" applyFill="1" applyBorder="1" applyAlignment="1">
      <alignment horizontal="center"/>
    </xf>
    <xf numFmtId="3" fontId="27" fillId="5" borderId="2" xfId="0" applyNumberFormat="1" applyFont="1" applyFill="1" applyBorder="1" applyAlignment="1">
      <alignment horizontal="center"/>
    </xf>
    <xf numFmtId="0" fontId="28" fillId="7" borderId="3" xfId="0" applyFont="1" applyFill="1" applyBorder="1"/>
    <xf numFmtId="3" fontId="27" fillId="8" borderId="3" xfId="0" applyNumberFormat="1" applyFont="1" applyFill="1" applyBorder="1" applyAlignment="1">
      <alignment horizontal="center"/>
    </xf>
    <xf numFmtId="3" fontId="27" fillId="5" borderId="3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6" fillId="0" borderId="23" xfId="0" applyNumberFormat="1" applyFont="1" applyFill="1" applyBorder="1"/>
    <xf numFmtId="3" fontId="15" fillId="0" borderId="36" xfId="0" applyNumberFormat="1" applyFont="1" applyFill="1" applyBorder="1"/>
    <xf numFmtId="3" fontId="15" fillId="0" borderId="20" xfId="0" applyNumberFormat="1" applyFont="1" applyFill="1" applyBorder="1" applyAlignment="1" applyProtection="1">
      <alignment horizontal="right"/>
    </xf>
    <xf numFmtId="3" fontId="15" fillId="0" borderId="4" xfId="0" applyNumberFormat="1" applyFont="1" applyFill="1" applyBorder="1" applyAlignment="1" applyProtection="1">
      <alignment horizontal="right"/>
    </xf>
    <xf numFmtId="3" fontId="27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 applyProtection="1">
      <alignment horizontal="right"/>
    </xf>
    <xf numFmtId="3" fontId="18" fillId="0" borderId="0" xfId="0" applyNumberFormat="1" applyFont="1" applyFill="1" applyBorder="1" applyAlignment="1" applyProtection="1">
      <alignment horizontal="right"/>
    </xf>
    <xf numFmtId="3" fontId="17" fillId="0" borderId="0" xfId="0" applyNumberFormat="1" applyFont="1" applyFill="1" applyBorder="1"/>
    <xf numFmtId="3" fontId="18" fillId="0" borderId="0" xfId="0" applyNumberFormat="1" applyFont="1" applyFill="1" applyBorder="1"/>
    <xf numFmtId="3" fontId="16" fillId="0" borderId="0" xfId="0" applyNumberFormat="1" applyFont="1" applyFill="1" applyBorder="1" applyAlignment="1" applyProtection="1">
      <alignment horizontal="left"/>
    </xf>
    <xf numFmtId="0" fontId="16" fillId="0" borderId="0" xfId="0" applyFont="1" applyFill="1" applyBorder="1"/>
    <xf numFmtId="0" fontId="24" fillId="0" borderId="0" xfId="0" applyFont="1" applyFill="1" applyBorder="1"/>
    <xf numFmtId="3" fontId="16" fillId="0" borderId="0" xfId="0" applyNumberFormat="1" applyFont="1" applyFill="1" applyBorder="1" applyAlignment="1"/>
    <xf numFmtId="37" fontId="15" fillId="0" borderId="0" xfId="5" applyNumberFormat="1" applyFont="1" applyFill="1" applyBorder="1"/>
    <xf numFmtId="3" fontId="26" fillId="7" borderId="19" xfId="0" applyNumberFormat="1" applyFont="1" applyFill="1" applyBorder="1" applyAlignment="1">
      <alignment horizontal="center" vertical="top"/>
    </xf>
    <xf numFmtId="3" fontId="26" fillId="7" borderId="20" xfId="0" applyNumberFormat="1" applyFont="1" applyFill="1" applyBorder="1" applyAlignment="1">
      <alignment horizontal="center" vertical="top"/>
    </xf>
    <xf numFmtId="0" fontId="28" fillId="7" borderId="34" xfId="0" applyFont="1" applyFill="1" applyBorder="1"/>
    <xf numFmtId="3" fontId="18" fillId="7" borderId="20" xfId="0" applyNumberFormat="1" applyFont="1" applyFill="1" applyBorder="1" applyAlignment="1">
      <alignment horizontal="right"/>
    </xf>
    <xf numFmtId="3" fontId="17" fillId="7" borderId="20" xfId="0" applyNumberFormat="1" applyFont="1" applyFill="1" applyBorder="1" applyAlignment="1">
      <alignment horizontal="right"/>
    </xf>
    <xf numFmtId="3" fontId="17" fillId="7" borderId="20" xfId="0" applyNumberFormat="1" applyFont="1" applyFill="1" applyBorder="1" applyAlignment="1" applyProtection="1">
      <alignment horizontal="right"/>
    </xf>
    <xf numFmtId="3" fontId="18" fillId="7" borderId="4" xfId="0" applyNumberFormat="1" applyFont="1" applyFill="1" applyBorder="1" applyAlignment="1" applyProtection="1">
      <alignment horizontal="right"/>
    </xf>
    <xf numFmtId="3" fontId="17" fillId="7" borderId="20" xfId="0" applyNumberFormat="1" applyFont="1" applyFill="1" applyBorder="1"/>
    <xf numFmtId="3" fontId="18" fillId="7" borderId="4" xfId="0" applyNumberFormat="1" applyFont="1" applyFill="1" applyBorder="1"/>
    <xf numFmtId="3" fontId="17" fillId="7" borderId="4" xfId="0" applyNumberFormat="1" applyFont="1" applyFill="1" applyBorder="1" applyAlignment="1">
      <alignment horizontal="right"/>
    </xf>
    <xf numFmtId="3" fontId="18" fillId="7" borderId="35" xfId="0" applyNumberFormat="1" applyFont="1" applyFill="1" applyBorder="1" applyAlignment="1">
      <alignment horizontal="right"/>
    </xf>
    <xf numFmtId="3" fontId="18" fillId="7" borderId="14" xfId="0" applyNumberFormat="1" applyFont="1" applyFill="1" applyBorder="1"/>
    <xf numFmtId="3" fontId="18" fillId="7" borderId="15" xfId="0" applyNumberFormat="1" applyFont="1" applyFill="1" applyBorder="1"/>
    <xf numFmtId="3" fontId="18" fillId="7" borderId="8" xfId="0" applyNumberFormat="1" applyFont="1" applyFill="1" applyBorder="1"/>
    <xf numFmtId="3" fontId="18" fillId="7" borderId="36" xfId="0" applyNumberFormat="1" applyFont="1" applyFill="1" applyBorder="1" applyAlignment="1" applyProtection="1">
      <alignment horizontal="right"/>
    </xf>
    <xf numFmtId="3" fontId="18" fillId="7" borderId="20" xfId="0" applyNumberFormat="1" applyFont="1" applyFill="1" applyBorder="1" applyAlignment="1" applyProtection="1">
      <alignment horizontal="right"/>
    </xf>
    <xf numFmtId="3" fontId="18" fillId="7" borderId="35" xfId="0" applyNumberFormat="1" applyFont="1" applyFill="1" applyBorder="1"/>
    <xf numFmtId="3" fontId="18" fillId="8" borderId="37" xfId="0" applyNumberFormat="1" applyFont="1" applyFill="1" applyBorder="1"/>
    <xf numFmtId="0" fontId="15" fillId="0" borderId="19" xfId="0" applyFont="1" applyBorder="1"/>
    <xf numFmtId="3" fontId="27" fillId="2" borderId="1" xfId="0" applyNumberFormat="1" applyFont="1" applyFill="1" applyBorder="1" applyAlignment="1">
      <alignment horizontal="center"/>
    </xf>
    <xf numFmtId="3" fontId="27" fillId="2" borderId="2" xfId="0" applyNumberFormat="1" applyFont="1" applyFill="1" applyBorder="1" applyAlignment="1">
      <alignment horizontal="center"/>
    </xf>
    <xf numFmtId="3" fontId="27" fillId="2" borderId="3" xfId="0" applyNumberFormat="1" applyFont="1" applyFill="1" applyBorder="1" applyAlignment="1">
      <alignment horizontal="center"/>
    </xf>
    <xf numFmtId="3" fontId="15" fillId="2" borderId="5" xfId="0" applyNumberFormat="1" applyFont="1" applyFill="1" applyBorder="1" applyAlignment="1" applyProtection="1">
      <alignment horizontal="right"/>
    </xf>
    <xf numFmtId="3" fontId="15" fillId="2" borderId="5" xfId="0" applyNumberFormat="1" applyFont="1" applyFill="1" applyBorder="1"/>
    <xf numFmtId="3" fontId="15" fillId="9" borderId="5" xfId="0" applyNumberFormat="1" applyFont="1" applyFill="1" applyBorder="1"/>
    <xf numFmtId="3" fontId="16" fillId="2" borderId="7" xfId="0" applyNumberFormat="1" applyFont="1" applyFill="1" applyBorder="1"/>
    <xf numFmtId="3" fontId="15" fillId="2" borderId="2" xfId="0" applyNumberFormat="1" applyFont="1" applyFill="1" applyBorder="1" applyAlignment="1" applyProtection="1">
      <alignment horizontal="right"/>
    </xf>
    <xf numFmtId="3" fontId="27" fillId="4" borderId="25" xfId="0" applyNumberFormat="1" applyFont="1" applyFill="1" applyBorder="1" applyAlignment="1">
      <alignment horizontal="center"/>
    </xf>
    <xf numFmtId="3" fontId="27" fillId="4" borderId="10" xfId="0" applyNumberFormat="1" applyFont="1" applyFill="1" applyBorder="1" applyAlignment="1">
      <alignment horizontal="center"/>
    </xf>
    <xf numFmtId="3" fontId="27" fillId="4" borderId="26" xfId="0" applyNumberFormat="1" applyFont="1" applyFill="1" applyBorder="1" applyAlignment="1">
      <alignment horizontal="center"/>
    </xf>
    <xf numFmtId="3" fontId="15" fillId="4" borderId="13" xfId="0" applyNumberFormat="1" applyFont="1" applyFill="1" applyBorder="1" applyAlignment="1" applyProtection="1">
      <alignment horizontal="right"/>
    </xf>
    <xf numFmtId="3" fontId="16" fillId="4" borderId="27" xfId="0" applyNumberFormat="1" applyFont="1" applyFill="1" applyBorder="1"/>
    <xf numFmtId="3" fontId="16" fillId="4" borderId="10" xfId="0" applyNumberFormat="1" applyFont="1" applyFill="1" applyBorder="1" applyAlignment="1" applyProtection="1">
      <alignment horizontal="right"/>
    </xf>
    <xf numFmtId="3" fontId="16" fillId="4" borderId="25" xfId="0" applyNumberFormat="1" applyFont="1" applyFill="1" applyBorder="1"/>
    <xf numFmtId="3" fontId="15" fillId="4" borderId="13" xfId="0" applyNumberFormat="1" applyFont="1" applyFill="1" applyBorder="1"/>
    <xf numFmtId="3" fontId="19" fillId="2" borderId="2" xfId="0" applyNumberFormat="1" applyFont="1" applyFill="1" applyBorder="1"/>
    <xf numFmtId="3" fontId="16" fillId="2" borderId="2" xfId="0" applyNumberFormat="1" applyFont="1" applyFill="1" applyBorder="1" applyAlignment="1" applyProtection="1">
      <alignment horizontal="right"/>
    </xf>
    <xf numFmtId="3" fontId="21" fillId="0" borderId="2" xfId="0" applyNumberFormat="1" applyFont="1" applyFill="1" applyBorder="1" applyAlignment="1" applyProtection="1">
      <alignment horizontal="right"/>
    </xf>
    <xf numFmtId="3" fontId="15" fillId="8" borderId="37" xfId="0" applyNumberFormat="1" applyFont="1" applyFill="1" applyBorder="1" applyAlignment="1" applyProtection="1">
      <alignment horizontal="right"/>
    </xf>
    <xf numFmtId="3" fontId="18" fillId="2" borderId="2" xfId="0" applyNumberFormat="1" applyFont="1" applyFill="1" applyBorder="1" applyAlignment="1">
      <alignment horizontal="right"/>
    </xf>
    <xf numFmtId="3" fontId="17" fillId="2" borderId="2" xfId="0" applyNumberFormat="1" applyFont="1" applyFill="1" applyBorder="1" applyAlignment="1">
      <alignment horizontal="right"/>
    </xf>
    <xf numFmtId="3" fontId="17" fillId="2" borderId="2" xfId="0" applyNumberFormat="1" applyFont="1" applyFill="1" applyBorder="1" applyAlignment="1" applyProtection="1">
      <alignment horizontal="right"/>
    </xf>
    <xf numFmtId="3" fontId="18" fillId="2" borderId="5" xfId="0" applyNumberFormat="1" applyFont="1" applyFill="1" applyBorder="1" applyAlignment="1" applyProtection="1">
      <alignment horizontal="right"/>
    </xf>
    <xf numFmtId="3" fontId="17" fillId="2" borderId="2" xfId="0" applyNumberFormat="1" applyFont="1" applyFill="1" applyBorder="1"/>
    <xf numFmtId="3" fontId="18" fillId="2" borderId="5" xfId="0" applyNumberFormat="1" applyFont="1" applyFill="1" applyBorder="1"/>
    <xf numFmtId="3" fontId="17" fillId="2" borderId="5" xfId="0" applyNumberFormat="1" applyFont="1" applyFill="1" applyBorder="1" applyAlignment="1">
      <alignment horizontal="right"/>
    </xf>
    <xf numFmtId="3" fontId="18" fillId="2" borderId="31" xfId="0" applyNumberFormat="1" applyFont="1" applyFill="1" applyBorder="1" applyAlignment="1">
      <alignment horizontal="right"/>
    </xf>
    <xf numFmtId="3" fontId="18" fillId="2" borderId="7" xfId="0" applyNumberFormat="1" applyFont="1" applyFill="1" applyBorder="1"/>
    <xf numFmtId="3" fontId="18" fillId="2" borderId="37" xfId="0" applyNumberFormat="1" applyFont="1" applyFill="1" applyBorder="1"/>
    <xf numFmtId="3" fontId="18" fillId="2" borderId="32" xfId="0" applyNumberFormat="1" applyFont="1" applyFill="1" applyBorder="1" applyAlignment="1" applyProtection="1">
      <alignment horizontal="right"/>
    </xf>
    <xf numFmtId="3" fontId="18" fillId="2" borderId="2" xfId="0" applyNumberFormat="1" applyFont="1" applyFill="1" applyBorder="1" applyAlignment="1" applyProtection="1">
      <alignment horizontal="right"/>
    </xf>
    <xf numFmtId="3" fontId="15" fillId="8" borderId="32" xfId="0" applyNumberFormat="1" applyFont="1" applyFill="1" applyBorder="1" applyAlignment="1" applyProtection="1">
      <alignment horizontal="right"/>
    </xf>
    <xf numFmtId="3" fontId="16" fillId="2" borderId="2" xfId="0" applyNumberFormat="1" applyFont="1" applyFill="1" applyBorder="1" applyAlignment="1">
      <alignment horizontal="center"/>
    </xf>
    <xf numFmtId="3" fontId="19" fillId="2" borderId="2" xfId="0" applyNumberFormat="1" applyFont="1" applyFill="1" applyBorder="1" applyAlignment="1" applyProtection="1">
      <alignment horizontal="right"/>
    </xf>
    <xf numFmtId="3" fontId="15" fillId="2" borderId="32" xfId="0" applyNumberFormat="1" applyFont="1" applyFill="1" applyBorder="1" applyAlignment="1" applyProtection="1">
      <alignment horizontal="right"/>
    </xf>
    <xf numFmtId="3" fontId="15" fillId="2" borderId="1" xfId="0" applyNumberFormat="1" applyFont="1" applyFill="1" applyBorder="1" applyAlignment="1" applyProtection="1">
      <alignment horizontal="right"/>
    </xf>
    <xf numFmtId="3" fontId="16" fillId="2" borderId="38" xfId="0" applyNumberFormat="1" applyFont="1" applyFill="1" applyBorder="1"/>
    <xf numFmtId="3" fontId="15" fillId="2" borderId="3" xfId="0" applyNumberFormat="1" applyFont="1" applyFill="1" applyBorder="1" applyAlignment="1" applyProtection="1">
      <alignment horizontal="right"/>
    </xf>
    <xf numFmtId="3" fontId="16" fillId="2" borderId="2" xfId="0" applyNumberFormat="1" applyFont="1" applyFill="1" applyBorder="1" applyAlignment="1" applyProtection="1">
      <alignment horizontal="left"/>
    </xf>
    <xf numFmtId="37" fontId="16" fillId="7" borderId="4" xfId="5" applyNumberFormat="1" applyFont="1" applyFill="1" applyBorder="1"/>
    <xf numFmtId="37" fontId="17" fillId="7" borderId="4" xfId="0" applyNumberFormat="1" applyFont="1" applyFill="1" applyBorder="1"/>
    <xf numFmtId="3" fontId="16" fillId="2" borderId="5" xfId="0" applyNumberFormat="1" applyFont="1" applyFill="1" applyBorder="1"/>
    <xf numFmtId="37" fontId="16" fillId="7" borderId="0" xfId="5" applyNumberFormat="1" applyFont="1" applyFill="1" applyBorder="1" applyAlignment="1">
      <alignment horizontal="right"/>
    </xf>
    <xf numFmtId="0" fontId="15" fillId="0" borderId="22" xfId="0" applyFont="1" applyBorder="1" applyAlignment="1" applyProtection="1">
      <alignment horizontal="left"/>
    </xf>
    <xf numFmtId="0" fontId="15" fillId="0" borderId="5" xfId="0" applyFont="1" applyBorder="1" applyAlignment="1" applyProtection="1">
      <alignment horizontal="left"/>
    </xf>
    <xf numFmtId="0" fontId="4" fillId="0" borderId="5" xfId="0" applyFont="1" applyBorder="1"/>
    <xf numFmtId="3" fontId="20" fillId="0" borderId="0" xfId="0" applyNumberFormat="1" applyFont="1" applyFill="1" applyBorder="1" applyAlignment="1" applyProtection="1">
      <alignment horizontal="right"/>
    </xf>
    <xf numFmtId="3" fontId="27" fillId="11" borderId="1" xfId="0" applyNumberFormat="1" applyFont="1" applyFill="1" applyBorder="1" applyAlignment="1">
      <alignment horizontal="center"/>
    </xf>
    <xf numFmtId="3" fontId="27" fillId="11" borderId="2" xfId="0" applyNumberFormat="1" applyFont="1" applyFill="1" applyBorder="1" applyAlignment="1">
      <alignment horizontal="center"/>
    </xf>
    <xf numFmtId="3" fontId="27" fillId="11" borderId="3" xfId="0" applyNumberFormat="1" applyFont="1" applyFill="1" applyBorder="1" applyAlignment="1">
      <alignment horizontal="center"/>
    </xf>
    <xf numFmtId="3" fontId="16" fillId="11" borderId="10" xfId="0" applyNumberFormat="1" applyFont="1" applyFill="1" applyBorder="1" applyAlignment="1">
      <alignment horizontal="center"/>
    </xf>
    <xf numFmtId="3" fontId="16" fillId="11" borderId="10" xfId="0" applyNumberFormat="1" applyFont="1" applyFill="1" applyBorder="1"/>
    <xf numFmtId="3" fontId="19" fillId="11" borderId="10" xfId="0" applyNumberFormat="1" applyFont="1" applyFill="1" applyBorder="1"/>
    <xf numFmtId="3" fontId="15" fillId="11" borderId="10" xfId="0" applyNumberFormat="1" applyFont="1" applyFill="1" applyBorder="1" applyAlignment="1" applyProtection="1">
      <alignment horizontal="right"/>
    </xf>
    <xf numFmtId="3" fontId="19" fillId="11" borderId="10" xfId="0" applyNumberFormat="1" applyFont="1" applyFill="1" applyBorder="1" applyAlignment="1" applyProtection="1">
      <alignment horizontal="right"/>
    </xf>
    <xf numFmtId="3" fontId="16" fillId="11" borderId="2" xfId="0" applyNumberFormat="1" applyFont="1" applyFill="1" applyBorder="1"/>
    <xf numFmtId="3" fontId="16" fillId="11" borderId="1" xfId="0" applyNumberFormat="1" applyFont="1" applyFill="1" applyBorder="1"/>
    <xf numFmtId="3" fontId="15" fillId="11" borderId="8" xfId="0" applyNumberFormat="1" applyFont="1" applyFill="1" applyBorder="1" applyAlignment="1" applyProtection="1">
      <alignment horizontal="right"/>
    </xf>
    <xf numFmtId="3" fontId="16" fillId="11" borderId="25" xfId="0" applyNumberFormat="1" applyFont="1" applyFill="1" applyBorder="1"/>
    <xf numFmtId="3" fontId="15" fillId="11" borderId="5" xfId="0" applyNumberFormat="1" applyFont="1" applyFill="1" applyBorder="1"/>
    <xf numFmtId="3" fontId="16" fillId="11" borderId="13" xfId="0" applyNumberFormat="1" applyFont="1" applyFill="1" applyBorder="1"/>
    <xf numFmtId="3" fontId="16" fillId="11" borderId="5" xfId="0" applyNumberFormat="1" applyFont="1" applyFill="1" applyBorder="1"/>
    <xf numFmtId="0" fontId="0" fillId="11" borderId="0" xfId="0" applyFill="1"/>
    <xf numFmtId="0" fontId="17" fillId="11" borderId="0" xfId="0" applyFont="1" applyFill="1"/>
    <xf numFmtId="0" fontId="0" fillId="0" borderId="0" xfId="0" applyFont="1" applyFill="1"/>
    <xf numFmtId="0" fontId="0" fillId="0" borderId="0" xfId="0" applyFill="1"/>
    <xf numFmtId="49" fontId="29" fillId="0" borderId="0" xfId="0" applyNumberFormat="1" applyFont="1" applyFill="1" applyAlignment="1" applyProtection="1">
      <alignment horizontal="left"/>
    </xf>
    <xf numFmtId="3" fontId="16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/>
    <xf numFmtId="3" fontId="19" fillId="0" borderId="0" xfId="0" applyNumberFormat="1" applyFont="1" applyFill="1" applyBorder="1" applyAlignment="1" applyProtection="1">
      <alignment horizontal="right"/>
    </xf>
    <xf numFmtId="0" fontId="0" fillId="0" borderId="0" xfId="0" applyFont="1" applyFill="1" applyBorder="1"/>
    <xf numFmtId="3" fontId="27" fillId="4" borderId="39" xfId="0" applyNumberFormat="1" applyFont="1" applyFill="1" applyBorder="1" applyAlignment="1">
      <alignment horizontal="center"/>
    </xf>
    <xf numFmtId="3" fontId="27" fillId="4" borderId="0" xfId="0" applyNumberFormat="1" applyFont="1" applyFill="1" applyBorder="1" applyAlignment="1">
      <alignment horizontal="center"/>
    </xf>
    <xf numFmtId="3" fontId="27" fillId="4" borderId="11" xfId="0" applyNumberFormat="1" applyFont="1" applyFill="1" applyBorder="1" applyAlignment="1">
      <alignment horizontal="center"/>
    </xf>
    <xf numFmtId="3" fontId="16" fillId="4" borderId="0" xfId="0" applyNumberFormat="1" applyFont="1" applyFill="1" applyBorder="1" applyAlignment="1">
      <alignment horizontal="center"/>
    </xf>
    <xf numFmtId="3" fontId="15" fillId="4" borderId="8" xfId="0" applyNumberFormat="1" applyFont="1" applyFill="1" applyBorder="1" applyAlignment="1" applyProtection="1">
      <alignment horizontal="right"/>
    </xf>
    <xf numFmtId="3" fontId="19" fillId="4" borderId="0" xfId="0" applyNumberFormat="1" applyFont="1" applyFill="1" applyBorder="1"/>
    <xf numFmtId="3" fontId="15" fillId="4" borderId="0" xfId="0" applyNumberFormat="1" applyFont="1" applyFill="1" applyBorder="1" applyAlignment="1" applyProtection="1">
      <alignment horizontal="right"/>
    </xf>
    <xf numFmtId="3" fontId="19" fillId="4" borderId="0" xfId="0" applyNumberFormat="1" applyFont="1" applyFill="1" applyBorder="1" applyAlignment="1" applyProtection="1">
      <alignment horizontal="right"/>
    </xf>
    <xf numFmtId="3" fontId="16" fillId="4" borderId="0" xfId="0" applyNumberFormat="1" applyFont="1" applyFill="1" applyBorder="1" applyAlignment="1" applyProtection="1">
      <alignment horizontal="right"/>
    </xf>
    <xf numFmtId="3" fontId="15" fillId="4" borderId="16" xfId="0" applyNumberFormat="1" applyFont="1" applyFill="1" applyBorder="1" applyAlignment="1" applyProtection="1">
      <alignment horizontal="right"/>
    </xf>
    <xf numFmtId="3" fontId="16" fillId="5" borderId="2" xfId="0" applyNumberFormat="1" applyFont="1" applyFill="1" applyBorder="1" applyAlignment="1">
      <alignment horizontal="center"/>
    </xf>
    <xf numFmtId="3" fontId="15" fillId="5" borderId="32" xfId="0" applyNumberFormat="1" applyFont="1" applyFill="1" applyBorder="1" applyAlignment="1" applyProtection="1">
      <alignment horizontal="right"/>
    </xf>
    <xf numFmtId="3" fontId="18" fillId="4" borderId="0" xfId="0" applyNumberFormat="1" applyFont="1" applyFill="1" applyBorder="1" applyAlignment="1">
      <alignment horizontal="right"/>
    </xf>
    <xf numFmtId="3" fontId="17" fillId="4" borderId="0" xfId="0" applyNumberFormat="1" applyFont="1" applyFill="1" applyBorder="1" applyAlignment="1">
      <alignment horizontal="right"/>
    </xf>
    <xf numFmtId="3" fontId="17" fillId="4" borderId="0" xfId="0" applyNumberFormat="1" applyFont="1" applyFill="1" applyBorder="1" applyAlignment="1" applyProtection="1">
      <alignment horizontal="right"/>
    </xf>
    <xf numFmtId="3" fontId="18" fillId="4" borderId="8" xfId="0" applyNumberFormat="1" applyFont="1" applyFill="1" applyBorder="1" applyAlignment="1" applyProtection="1">
      <alignment horizontal="right"/>
    </xf>
    <xf numFmtId="3" fontId="17" fillId="4" borderId="0" xfId="0" applyNumberFormat="1" applyFont="1" applyFill="1" applyBorder="1"/>
    <xf numFmtId="3" fontId="18" fillId="4" borderId="8" xfId="0" applyNumberFormat="1" applyFont="1" applyFill="1" applyBorder="1"/>
    <xf numFmtId="3" fontId="17" fillId="4" borderId="8" xfId="0" applyNumberFormat="1" applyFont="1" applyFill="1" applyBorder="1" applyAlignment="1">
      <alignment horizontal="right"/>
    </xf>
    <xf numFmtId="3" fontId="18" fillId="4" borderId="40" xfId="0" applyNumberFormat="1" applyFont="1" applyFill="1" applyBorder="1" applyAlignment="1">
      <alignment horizontal="right"/>
    </xf>
    <xf numFmtId="3" fontId="18" fillId="4" borderId="14" xfId="0" applyNumberFormat="1" applyFont="1" applyFill="1" applyBorder="1"/>
    <xf numFmtId="3" fontId="18" fillId="4" borderId="16" xfId="0" applyNumberFormat="1" applyFont="1" applyFill="1" applyBorder="1"/>
    <xf numFmtId="3" fontId="18" fillId="4" borderId="41" xfId="0" applyNumberFormat="1" applyFont="1" applyFill="1" applyBorder="1" applyAlignment="1" applyProtection="1">
      <alignment horizontal="right"/>
    </xf>
    <xf numFmtId="3" fontId="18" fillId="4" borderId="0" xfId="0" applyNumberFormat="1" applyFont="1" applyFill="1" applyBorder="1" applyAlignment="1" applyProtection="1">
      <alignment horizontal="right"/>
    </xf>
    <xf numFmtId="3" fontId="16" fillId="0" borderId="14" xfId="0" applyNumberFormat="1" applyFont="1" applyFill="1" applyBorder="1"/>
    <xf numFmtId="3" fontId="15" fillId="0" borderId="41" xfId="0" applyNumberFormat="1" applyFont="1" applyFill="1" applyBorder="1"/>
    <xf numFmtId="3" fontId="18" fillId="5" borderId="2" xfId="0" applyNumberFormat="1" applyFont="1" applyFill="1" applyBorder="1" applyAlignment="1">
      <alignment horizontal="right"/>
    </xf>
    <xf numFmtId="3" fontId="17" fillId="5" borderId="2" xfId="0" applyNumberFormat="1" applyFont="1" applyFill="1" applyBorder="1" applyAlignment="1">
      <alignment horizontal="right"/>
    </xf>
    <xf numFmtId="3" fontId="17" fillId="5" borderId="2" xfId="0" applyNumberFormat="1" applyFont="1" applyFill="1" applyBorder="1" applyAlignment="1" applyProtection="1">
      <alignment horizontal="right"/>
    </xf>
    <xf numFmtId="3" fontId="18" fillId="5" borderId="5" xfId="0" applyNumberFormat="1" applyFont="1" applyFill="1" applyBorder="1" applyAlignment="1" applyProtection="1">
      <alignment horizontal="right"/>
    </xf>
    <xf numFmtId="3" fontId="17" fillId="5" borderId="2" xfId="0" applyNumberFormat="1" applyFont="1" applyFill="1" applyBorder="1"/>
    <xf numFmtId="3" fontId="18" fillId="5" borderId="5" xfId="0" applyNumberFormat="1" applyFont="1" applyFill="1" applyBorder="1"/>
    <xf numFmtId="3" fontId="17" fillId="5" borderId="5" xfId="0" applyNumberFormat="1" applyFont="1" applyFill="1" applyBorder="1" applyAlignment="1">
      <alignment horizontal="right"/>
    </xf>
    <xf numFmtId="3" fontId="18" fillId="5" borderId="31" xfId="0" applyNumberFormat="1" applyFont="1" applyFill="1" applyBorder="1" applyAlignment="1">
      <alignment horizontal="right"/>
    </xf>
    <xf numFmtId="3" fontId="18" fillId="5" borderId="7" xfId="0" applyNumberFormat="1" applyFont="1" applyFill="1" applyBorder="1"/>
    <xf numFmtId="3" fontId="18" fillId="5" borderId="37" xfId="0" applyNumberFormat="1" applyFont="1" applyFill="1" applyBorder="1"/>
    <xf numFmtId="3" fontId="18" fillId="5" borderId="32" xfId="0" applyNumberFormat="1" applyFont="1" applyFill="1" applyBorder="1" applyAlignment="1" applyProtection="1">
      <alignment horizontal="right"/>
    </xf>
    <xf numFmtId="3" fontId="18" fillId="5" borderId="2" xfId="0" applyNumberFormat="1" applyFont="1" applyFill="1" applyBorder="1" applyAlignment="1" applyProtection="1">
      <alignment horizontal="right"/>
    </xf>
    <xf numFmtId="3" fontId="27" fillId="11" borderId="25" xfId="0" applyNumberFormat="1" applyFont="1" applyFill="1" applyBorder="1" applyAlignment="1">
      <alignment horizontal="center"/>
    </xf>
    <xf numFmtId="3" fontId="27" fillId="11" borderId="10" xfId="0" applyNumberFormat="1" applyFont="1" applyFill="1" applyBorder="1" applyAlignment="1">
      <alignment horizontal="center"/>
    </xf>
    <xf numFmtId="3" fontId="27" fillId="11" borderId="26" xfId="0" applyNumberFormat="1" applyFont="1" applyFill="1" applyBorder="1" applyAlignment="1">
      <alignment horizontal="center"/>
    </xf>
    <xf numFmtId="3" fontId="18" fillId="11" borderId="10" xfId="0" applyNumberFormat="1" applyFont="1" applyFill="1" applyBorder="1" applyAlignment="1">
      <alignment horizontal="right"/>
    </xf>
    <xf numFmtId="3" fontId="17" fillId="11" borderId="10" xfId="0" applyNumberFormat="1" applyFont="1" applyFill="1" applyBorder="1" applyAlignment="1">
      <alignment horizontal="right"/>
    </xf>
    <xf numFmtId="3" fontId="17" fillId="11" borderId="10" xfId="0" applyNumberFormat="1" applyFont="1" applyFill="1" applyBorder="1" applyAlignment="1" applyProtection="1">
      <alignment horizontal="right"/>
    </xf>
    <xf numFmtId="3" fontId="18" fillId="11" borderId="13" xfId="0" applyNumberFormat="1" applyFont="1" applyFill="1" applyBorder="1" applyAlignment="1" applyProtection="1">
      <alignment horizontal="right"/>
    </xf>
    <xf numFmtId="3" fontId="17" fillId="11" borderId="10" xfId="0" applyNumberFormat="1" applyFont="1" applyFill="1" applyBorder="1"/>
    <xf numFmtId="3" fontId="18" fillId="11" borderId="13" xfId="0" applyNumberFormat="1" applyFont="1" applyFill="1" applyBorder="1"/>
    <xf numFmtId="3" fontId="17" fillId="11" borderId="13" xfId="0" applyNumberFormat="1" applyFont="1" applyFill="1" applyBorder="1" applyAlignment="1">
      <alignment horizontal="right"/>
    </xf>
    <xf numFmtId="3" fontId="18" fillId="11" borderId="29" xfId="0" applyNumberFormat="1" applyFont="1" applyFill="1" applyBorder="1" applyAlignment="1">
      <alignment horizontal="right"/>
    </xf>
    <xf numFmtId="3" fontId="18" fillId="11" borderId="27" xfId="0" applyNumberFormat="1" applyFont="1" applyFill="1" applyBorder="1"/>
    <xf numFmtId="3" fontId="18" fillId="11" borderId="17" xfId="0" applyNumberFormat="1" applyFont="1" applyFill="1" applyBorder="1"/>
    <xf numFmtId="3" fontId="18" fillId="11" borderId="30" xfId="0" applyNumberFormat="1" applyFont="1" applyFill="1" applyBorder="1" applyAlignment="1" applyProtection="1">
      <alignment horizontal="right"/>
    </xf>
    <xf numFmtId="3" fontId="18" fillId="11" borderId="10" xfId="0" applyNumberFormat="1" applyFont="1" applyFill="1" applyBorder="1" applyAlignment="1" applyProtection="1">
      <alignment horizontal="right"/>
    </xf>
    <xf numFmtId="3" fontId="16" fillId="11" borderId="27" xfId="0" applyNumberFormat="1" applyFont="1" applyFill="1" applyBorder="1"/>
    <xf numFmtId="3" fontId="15" fillId="11" borderId="30" xfId="0" applyNumberFormat="1" applyFont="1" applyFill="1" applyBorder="1"/>
    <xf numFmtId="3" fontId="15" fillId="11" borderId="13" xfId="0" applyNumberFormat="1" applyFont="1" applyFill="1" applyBorder="1" applyAlignment="1" applyProtection="1">
      <alignment horizontal="right"/>
    </xf>
    <xf numFmtId="3" fontId="16" fillId="11" borderId="10" xfId="0" applyNumberFormat="1" applyFont="1" applyFill="1" applyBorder="1" applyAlignment="1" applyProtection="1">
      <alignment horizontal="right"/>
    </xf>
    <xf numFmtId="3" fontId="15" fillId="11" borderId="17" xfId="0" applyNumberFormat="1" applyFont="1" applyFill="1" applyBorder="1" applyAlignment="1" applyProtection="1">
      <alignment horizontal="right"/>
    </xf>
    <xf numFmtId="3" fontId="16" fillId="11" borderId="10" xfId="0" applyNumberFormat="1" applyFont="1" applyFill="1" applyBorder="1" applyAlignment="1" applyProtection="1">
      <alignment horizontal="left"/>
    </xf>
    <xf numFmtId="44" fontId="0" fillId="0" borderId="0" xfId="4" applyFont="1" applyFill="1" applyBorder="1" applyAlignment="1">
      <alignment horizontal="left"/>
    </xf>
    <xf numFmtId="44" fontId="0" fillId="0" borderId="0" xfId="4" applyFont="1" applyFill="1" applyAlignment="1">
      <alignment horizontal="left"/>
    </xf>
    <xf numFmtId="0" fontId="13" fillId="10" borderId="9" xfId="0" applyFont="1" applyFill="1" applyBorder="1" applyAlignment="1">
      <alignment horizontal="left"/>
    </xf>
    <xf numFmtId="44" fontId="13" fillId="10" borderId="9" xfId="4" applyFont="1" applyFill="1" applyBorder="1" applyAlignment="1">
      <alignment horizontal="left"/>
    </xf>
    <xf numFmtId="0" fontId="14" fillId="10" borderId="9" xfId="0" applyFont="1" applyFill="1" applyBorder="1"/>
    <xf numFmtId="44" fontId="14" fillId="10" borderId="9" xfId="4" applyFont="1" applyFill="1" applyBorder="1" applyAlignment="1">
      <alignment horizontal="left"/>
    </xf>
    <xf numFmtId="0" fontId="13" fillId="12" borderId="9" xfId="0" applyFont="1" applyFill="1" applyBorder="1" applyAlignment="1">
      <alignment horizontal="left"/>
    </xf>
    <xf numFmtId="44" fontId="13" fillId="12" borderId="9" xfId="4" applyFont="1" applyFill="1" applyBorder="1" applyAlignment="1">
      <alignment horizontal="left"/>
    </xf>
    <xf numFmtId="0" fontId="14" fillId="12" borderId="9" xfId="0" applyFont="1" applyFill="1" applyBorder="1"/>
    <xf numFmtId="44" fontId="14" fillId="12" borderId="9" xfId="4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44" fontId="13" fillId="5" borderId="9" xfId="4" applyFont="1" applyFill="1" applyBorder="1" applyAlignment="1">
      <alignment horizontal="left"/>
    </xf>
    <xf numFmtId="0" fontId="14" fillId="5" borderId="9" xfId="0" applyFont="1" applyFill="1" applyBorder="1"/>
    <xf numFmtId="44" fontId="14" fillId="5" borderId="9" xfId="4" applyFont="1" applyFill="1" applyBorder="1" applyAlignment="1">
      <alignment horizontal="left"/>
    </xf>
  </cellXfs>
  <cellStyles count="6">
    <cellStyle name="Currency" xfId="4" builtinId="4"/>
    <cellStyle name="Normal" xfId="0" builtinId="0"/>
    <cellStyle name="Normal 2" xfId="1"/>
    <cellStyle name="Normal 2 2" xfId="3"/>
    <cellStyle name="Normal 3" xfId="2"/>
    <cellStyle name="Normal 4" xfId="5"/>
  </cellStyles>
  <dxfs count="0"/>
  <tableStyles count="0" defaultTableStyle="TableStyleMedium2" defaultPivotStyle="PivotStyleLight16"/>
  <colors>
    <mruColors>
      <color rgb="FFFF9999"/>
      <color rgb="FFCCFF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50"/>
  <sheetViews>
    <sheetView tabSelected="1" zoomScaleNormal="100" workbookViewId="0">
      <pane xSplit="1" topLeftCell="B1" activePane="topRight" state="frozen"/>
      <selection activeCell="A52" sqref="A52"/>
      <selection pane="topRight" activeCell="M40" sqref="M40"/>
    </sheetView>
  </sheetViews>
  <sheetFormatPr defaultRowHeight="14.5" x14ac:dyDescent="0.35"/>
  <cols>
    <col min="1" max="1" width="35.81640625" style="32" customWidth="1"/>
    <col min="2" max="3" width="10.7265625" style="98" customWidth="1"/>
    <col min="4" max="4" width="3.6328125" style="98" customWidth="1"/>
    <col min="5" max="7" width="10.6328125" style="32" customWidth="1"/>
    <col min="8" max="8" width="2.90625" style="98" customWidth="1"/>
    <col min="10" max="10" width="8.90625" style="280" hidden="1" customWidth="1"/>
    <col min="11" max="11" width="8.7265625" hidden="1" customWidth="1"/>
  </cols>
  <sheetData>
    <row r="1" spans="1:10" x14ac:dyDescent="0.35">
      <c r="A1" s="30" t="s">
        <v>0</v>
      </c>
      <c r="B1" s="46"/>
      <c r="C1" s="46"/>
      <c r="D1" s="46"/>
      <c r="E1" s="31"/>
      <c r="F1" s="31"/>
      <c r="G1" s="31"/>
      <c r="H1" s="46"/>
      <c r="J1" s="31"/>
    </row>
    <row r="2" spans="1:10" x14ac:dyDescent="0.35">
      <c r="A2" s="33" t="s">
        <v>274</v>
      </c>
      <c r="B2" s="46"/>
      <c r="C2" s="46"/>
      <c r="D2" s="46"/>
      <c r="E2" s="31"/>
      <c r="F2" s="31"/>
      <c r="G2" s="31"/>
      <c r="H2" s="46"/>
      <c r="J2" s="31"/>
    </row>
    <row r="3" spans="1:10" ht="16" x14ac:dyDescent="0.4">
      <c r="A3" s="283" t="s">
        <v>273</v>
      </c>
      <c r="B3" s="46"/>
      <c r="C3" s="46"/>
      <c r="D3" s="46"/>
      <c r="E3" s="31"/>
      <c r="F3" s="31"/>
      <c r="G3" s="31"/>
      <c r="H3" s="46"/>
      <c r="J3" s="31"/>
    </row>
    <row r="4" spans="1:10" ht="15" thickBot="1" x14ac:dyDescent="0.4">
      <c r="A4" s="146"/>
      <c r="B4" s="46"/>
      <c r="C4" s="46"/>
      <c r="D4" s="46"/>
      <c r="E4" s="31"/>
      <c r="F4" s="31"/>
      <c r="G4" s="31"/>
      <c r="H4" s="46"/>
      <c r="J4" s="31"/>
    </row>
    <row r="5" spans="1:10" x14ac:dyDescent="0.35">
      <c r="A5" s="34"/>
      <c r="B5" s="197" t="s">
        <v>228</v>
      </c>
      <c r="C5" s="172" t="s">
        <v>233</v>
      </c>
      <c r="D5" s="185"/>
      <c r="E5" s="216" t="s">
        <v>155</v>
      </c>
      <c r="F5" s="288" t="s">
        <v>270</v>
      </c>
      <c r="G5" s="173" t="s">
        <v>226</v>
      </c>
      <c r="H5" s="185"/>
      <c r="J5" s="326"/>
    </row>
    <row r="6" spans="1:10" x14ac:dyDescent="0.35">
      <c r="A6" s="34"/>
      <c r="B6" s="198" t="s">
        <v>229</v>
      </c>
      <c r="C6" s="175" t="s">
        <v>234</v>
      </c>
      <c r="D6" s="185"/>
      <c r="E6" s="217" t="s">
        <v>1</v>
      </c>
      <c r="F6" s="289" t="s">
        <v>225</v>
      </c>
      <c r="G6" s="176" t="s">
        <v>227</v>
      </c>
      <c r="H6" s="185"/>
      <c r="J6" s="327" t="s">
        <v>272</v>
      </c>
    </row>
    <row r="7" spans="1:10" ht="15" thickBot="1" x14ac:dyDescent="0.4">
      <c r="A7" s="34"/>
      <c r="B7" s="199"/>
      <c r="C7" s="178"/>
      <c r="D7" s="185"/>
      <c r="E7" s="218" t="s">
        <v>192</v>
      </c>
      <c r="F7" s="290" t="s">
        <v>192</v>
      </c>
      <c r="G7" s="179" t="s">
        <v>192</v>
      </c>
      <c r="H7" s="185"/>
      <c r="J7" s="328"/>
    </row>
    <row r="8" spans="1:10" x14ac:dyDescent="0.35">
      <c r="A8" s="35" t="s">
        <v>2</v>
      </c>
      <c r="B8" s="200"/>
      <c r="C8" s="135"/>
      <c r="D8" s="186"/>
      <c r="E8" s="236"/>
      <c r="F8" s="300"/>
      <c r="G8" s="314"/>
      <c r="H8" s="186"/>
      <c r="J8" s="329"/>
    </row>
    <row r="9" spans="1:10" x14ac:dyDescent="0.35">
      <c r="A9" s="36"/>
      <c r="B9" s="201"/>
      <c r="C9" s="136"/>
      <c r="D9" s="187"/>
      <c r="E9" s="237"/>
      <c r="F9" s="301"/>
      <c r="G9" s="315"/>
      <c r="H9" s="187"/>
      <c r="J9" s="330"/>
    </row>
    <row r="10" spans="1:10" x14ac:dyDescent="0.35">
      <c r="A10" s="37" t="s">
        <v>195</v>
      </c>
      <c r="B10" s="202">
        <f>SUM(B100)</f>
        <v>653735</v>
      </c>
      <c r="C10" s="137">
        <f>SUM(C100)</f>
        <v>294263</v>
      </c>
      <c r="D10" s="188"/>
      <c r="E10" s="238">
        <f>SUM(E100)</f>
        <v>400216</v>
      </c>
      <c r="F10" s="302">
        <f>SUM(F100)</f>
        <v>105982</v>
      </c>
      <c r="G10" s="316">
        <f>SUM(G100)</f>
        <v>423861</v>
      </c>
      <c r="H10" s="188"/>
      <c r="J10" s="331">
        <f t="shared" ref="J10" si="0">SUM(J100)</f>
        <v>532000</v>
      </c>
    </row>
    <row r="11" spans="1:10" ht="15" thickBot="1" x14ac:dyDescent="0.4">
      <c r="A11" s="37" t="s">
        <v>4</v>
      </c>
      <c r="B11" s="202">
        <f>SUM(B101)</f>
        <v>388492</v>
      </c>
      <c r="C11" s="137">
        <f>SUM(C101)</f>
        <v>165702</v>
      </c>
      <c r="D11" s="188"/>
      <c r="E11" s="238">
        <f>SUM(E101)</f>
        <v>247469</v>
      </c>
      <c r="F11" s="302">
        <f>SUM(F101)</f>
        <v>53468</v>
      </c>
      <c r="G11" s="316">
        <f>SUM(G101)</f>
        <v>275789</v>
      </c>
      <c r="H11" s="188"/>
      <c r="J11" s="331">
        <f t="shared" ref="J11" si="1">SUM(J101)</f>
        <v>367102</v>
      </c>
    </row>
    <row r="12" spans="1:10" ht="15" thickBot="1" x14ac:dyDescent="0.4">
      <c r="A12" s="38" t="s">
        <v>5</v>
      </c>
      <c r="B12" s="203">
        <f>B10-B11</f>
        <v>265243</v>
      </c>
      <c r="C12" s="138">
        <f>C10-C11</f>
        <v>128561</v>
      </c>
      <c r="D12" s="189"/>
      <c r="E12" s="239">
        <f>E10-E11</f>
        <v>152747</v>
      </c>
      <c r="F12" s="303">
        <f>F10-F11</f>
        <v>52514</v>
      </c>
      <c r="G12" s="317">
        <f>G10-G11</f>
        <v>148072</v>
      </c>
      <c r="H12" s="189"/>
      <c r="J12" s="332">
        <f t="shared" ref="J12" si="2">J10-J11</f>
        <v>164898</v>
      </c>
    </row>
    <row r="13" spans="1:10" x14ac:dyDescent="0.35">
      <c r="A13" s="39"/>
      <c r="B13" s="204"/>
      <c r="C13" s="139"/>
      <c r="D13" s="190"/>
      <c r="E13" s="240"/>
      <c r="F13" s="304"/>
      <c r="G13" s="318"/>
      <c r="H13" s="190"/>
      <c r="J13" s="333"/>
    </row>
    <row r="14" spans="1:10" x14ac:dyDescent="0.35">
      <c r="A14" s="40" t="s">
        <v>6</v>
      </c>
      <c r="B14" s="202">
        <f>SUM(B135)</f>
        <v>201635</v>
      </c>
      <c r="C14" s="137">
        <f>SUM(C135)</f>
        <v>58518</v>
      </c>
      <c r="D14" s="188"/>
      <c r="E14" s="238">
        <f>SUM(E135)</f>
        <v>153719</v>
      </c>
      <c r="F14" s="302">
        <f>SUM(F135)</f>
        <v>49889</v>
      </c>
      <c r="G14" s="316">
        <f>SUM(G135)</f>
        <v>174294</v>
      </c>
      <c r="H14" s="188"/>
      <c r="J14" s="331">
        <f t="shared" ref="J14" si="3">SUM(J135)</f>
        <v>195000</v>
      </c>
    </row>
    <row r="15" spans="1:10" ht="15" thickBot="1" x14ac:dyDescent="0.4">
      <c r="A15" s="40" t="s">
        <v>7</v>
      </c>
      <c r="B15" s="202">
        <f>SUM(B136,B137)</f>
        <v>128018</v>
      </c>
      <c r="C15" s="137">
        <f>SUM(C136,C137)</f>
        <v>49154</v>
      </c>
      <c r="D15" s="188"/>
      <c r="E15" s="238">
        <f>SUM(E136,E137)</f>
        <v>100310</v>
      </c>
      <c r="F15" s="302">
        <f>SUM(F136,F137)</f>
        <v>15147</v>
      </c>
      <c r="G15" s="316">
        <f>SUM(G136,G137)</f>
        <v>111591</v>
      </c>
      <c r="H15" s="188"/>
      <c r="J15" s="331">
        <f>SUM(J136,J137)</f>
        <v>126750</v>
      </c>
    </row>
    <row r="16" spans="1:10" ht="15" thickBot="1" x14ac:dyDescent="0.4">
      <c r="A16" s="38" t="s">
        <v>8</v>
      </c>
      <c r="B16" s="203">
        <f>SUM(B14-B15)</f>
        <v>73617</v>
      </c>
      <c r="C16" s="138">
        <f>SUM(C14-C15)</f>
        <v>9364</v>
      </c>
      <c r="D16" s="189"/>
      <c r="E16" s="239">
        <f>SUM(E14-E15)</f>
        <v>53409</v>
      </c>
      <c r="F16" s="303">
        <f>SUM(F14-F15)</f>
        <v>34742</v>
      </c>
      <c r="G16" s="317">
        <f>SUM(G14-G15)</f>
        <v>62703</v>
      </c>
      <c r="H16" s="189"/>
      <c r="J16" s="332">
        <f>SUM(J14-J15)</f>
        <v>68250</v>
      </c>
    </row>
    <row r="17" spans="1:10" x14ac:dyDescent="0.35">
      <c r="A17" s="39"/>
      <c r="B17" s="204"/>
      <c r="C17" s="139"/>
      <c r="D17" s="190"/>
      <c r="E17" s="240"/>
      <c r="F17" s="304"/>
      <c r="G17" s="318"/>
      <c r="H17" s="190"/>
      <c r="J17" s="333"/>
    </row>
    <row r="18" spans="1:10" x14ac:dyDescent="0.35">
      <c r="A18" s="40" t="s">
        <v>9</v>
      </c>
      <c r="B18" s="202">
        <f>SUM(B165)</f>
        <v>649337</v>
      </c>
      <c r="C18" s="137">
        <f>SUM(C165)</f>
        <v>149497</v>
      </c>
      <c r="D18" s="188"/>
      <c r="E18" s="238">
        <f>SUM(E165)</f>
        <v>430000</v>
      </c>
      <c r="F18" s="302">
        <f>SUM(F165)</f>
        <v>399373</v>
      </c>
      <c r="G18" s="316">
        <f>SUM(G165)</f>
        <v>449000</v>
      </c>
      <c r="H18" s="188"/>
      <c r="J18" s="331">
        <f t="shared" ref="J18" si="4">SUM(J165)</f>
        <v>627000</v>
      </c>
    </row>
    <row r="19" spans="1:10" ht="15" thickBot="1" x14ac:dyDescent="0.4">
      <c r="A19" s="40" t="s">
        <v>10</v>
      </c>
      <c r="B19" s="202">
        <f>SUM(B166)</f>
        <v>350130</v>
      </c>
      <c r="C19" s="137">
        <f>SUM(C166)</f>
        <v>78734</v>
      </c>
      <c r="D19" s="188"/>
      <c r="E19" s="238">
        <f>SUM(E166)</f>
        <v>240172</v>
      </c>
      <c r="F19" s="302">
        <f>SUM(F166)</f>
        <v>5466</v>
      </c>
      <c r="G19" s="316">
        <f>SUM(G166)</f>
        <v>260600</v>
      </c>
      <c r="H19" s="188"/>
      <c r="J19" s="331">
        <f t="shared" ref="J19" si="5">SUM(J166)</f>
        <v>354000</v>
      </c>
    </row>
    <row r="20" spans="1:10" ht="15" thickBot="1" x14ac:dyDescent="0.4">
      <c r="A20" s="38" t="s">
        <v>11</v>
      </c>
      <c r="B20" s="203">
        <f>B18-B19</f>
        <v>299207</v>
      </c>
      <c r="C20" s="138">
        <f>C18-C19</f>
        <v>70763</v>
      </c>
      <c r="D20" s="189"/>
      <c r="E20" s="239">
        <f>E18-E19</f>
        <v>189828</v>
      </c>
      <c r="F20" s="303">
        <f>F18-F19</f>
        <v>393907</v>
      </c>
      <c r="G20" s="317">
        <f>G18-G19</f>
        <v>188400</v>
      </c>
      <c r="H20" s="189"/>
      <c r="J20" s="332">
        <f t="shared" ref="J20" si="6">J18-J19</f>
        <v>273000</v>
      </c>
    </row>
    <row r="21" spans="1:10" x14ac:dyDescent="0.35">
      <c r="A21" s="39"/>
      <c r="B21" s="204"/>
      <c r="C21" s="139"/>
      <c r="D21" s="190"/>
      <c r="E21" s="240"/>
      <c r="F21" s="304"/>
      <c r="G21" s="318"/>
      <c r="H21" s="190"/>
      <c r="J21" s="333"/>
    </row>
    <row r="22" spans="1:10" x14ac:dyDescent="0.35">
      <c r="A22" s="40" t="s">
        <v>12</v>
      </c>
      <c r="B22" s="202">
        <f>SUM(B208)</f>
        <v>388244</v>
      </c>
      <c r="C22" s="137">
        <f>SUM(C208)</f>
        <v>188318</v>
      </c>
      <c r="D22" s="188"/>
      <c r="E22" s="238">
        <f>SUM(E208)</f>
        <v>281795</v>
      </c>
      <c r="F22" s="302">
        <f>SUM(F208)</f>
        <v>168426</v>
      </c>
      <c r="G22" s="316">
        <f>SUM(G208)</f>
        <v>284510</v>
      </c>
      <c r="H22" s="188"/>
      <c r="J22" s="331">
        <f>SUM(J208)</f>
        <v>325230</v>
      </c>
    </row>
    <row r="23" spans="1:10" ht="15" thickBot="1" x14ac:dyDescent="0.4">
      <c r="A23" s="40" t="s">
        <v>13</v>
      </c>
      <c r="B23" s="202">
        <f>SUM(B209)</f>
        <v>265567</v>
      </c>
      <c r="C23" s="137">
        <f>SUM(C209)</f>
        <v>113223</v>
      </c>
      <c r="D23" s="188"/>
      <c r="E23" s="238">
        <f>SUM(E209)</f>
        <v>166398</v>
      </c>
      <c r="F23" s="302">
        <f>SUM(F209)</f>
        <v>67304</v>
      </c>
      <c r="G23" s="316">
        <f>SUM(G209)</f>
        <v>163594</v>
      </c>
      <c r="H23" s="188"/>
      <c r="J23" s="331">
        <f>SUM(J209)</f>
        <v>190100</v>
      </c>
    </row>
    <row r="24" spans="1:10" ht="15" thickBot="1" x14ac:dyDescent="0.4">
      <c r="A24" s="38" t="s">
        <v>14</v>
      </c>
      <c r="B24" s="203">
        <f>B22-B23</f>
        <v>122677</v>
      </c>
      <c r="C24" s="138">
        <f>C22-C23</f>
        <v>75095</v>
      </c>
      <c r="D24" s="189"/>
      <c r="E24" s="239">
        <f>E22-E23</f>
        <v>115397</v>
      </c>
      <c r="F24" s="303">
        <f>F22-F23</f>
        <v>101122</v>
      </c>
      <c r="G24" s="317">
        <f>G22-G23</f>
        <v>120916</v>
      </c>
      <c r="H24" s="189"/>
      <c r="J24" s="332">
        <f t="shared" ref="J24" si="7">J22-J23</f>
        <v>135130</v>
      </c>
    </row>
    <row r="25" spans="1:10" x14ac:dyDescent="0.35">
      <c r="A25" s="38"/>
      <c r="B25" s="204"/>
      <c r="C25" s="139"/>
      <c r="D25" s="190"/>
      <c r="E25" s="240"/>
      <c r="F25" s="304"/>
      <c r="G25" s="318"/>
      <c r="H25" s="190"/>
      <c r="J25" s="333"/>
    </row>
    <row r="26" spans="1:10" x14ac:dyDescent="0.35">
      <c r="A26" s="37" t="s">
        <v>15</v>
      </c>
      <c r="B26" s="204">
        <v>0</v>
      </c>
      <c r="C26" s="139">
        <v>0</v>
      </c>
      <c r="D26" s="190"/>
      <c r="E26" s="240">
        <v>0</v>
      </c>
      <c r="F26" s="304">
        <v>0</v>
      </c>
      <c r="G26" s="318">
        <v>0</v>
      </c>
      <c r="H26" s="190"/>
      <c r="J26" s="333">
        <v>0</v>
      </c>
    </row>
    <row r="27" spans="1:10" ht="15" thickBot="1" x14ac:dyDescent="0.4">
      <c r="A27" s="36"/>
      <c r="B27" s="204"/>
      <c r="C27" s="139"/>
      <c r="D27" s="190"/>
      <c r="E27" s="240"/>
      <c r="F27" s="304"/>
      <c r="G27" s="318"/>
      <c r="H27" s="190"/>
      <c r="J27" s="333"/>
    </row>
    <row r="28" spans="1:10" ht="15" thickBot="1" x14ac:dyDescent="0.4">
      <c r="A28" s="35" t="s">
        <v>16</v>
      </c>
      <c r="B28" s="205">
        <v>0</v>
      </c>
      <c r="C28" s="140">
        <v>0</v>
      </c>
      <c r="D28" s="191"/>
      <c r="E28" s="241">
        <v>0</v>
      </c>
      <c r="F28" s="305">
        <v>0</v>
      </c>
      <c r="G28" s="319">
        <v>0</v>
      </c>
      <c r="H28" s="191"/>
      <c r="J28" s="334">
        <v>0</v>
      </c>
    </row>
    <row r="29" spans="1:10" x14ac:dyDescent="0.35">
      <c r="A29" s="38"/>
      <c r="B29" s="204"/>
      <c r="C29" s="139"/>
      <c r="D29" s="190"/>
      <c r="E29" s="240"/>
      <c r="F29" s="304"/>
      <c r="G29" s="318"/>
      <c r="H29" s="190"/>
      <c r="J29" s="333"/>
    </row>
    <row r="30" spans="1:10" x14ac:dyDescent="0.35">
      <c r="A30" s="37" t="s">
        <v>17</v>
      </c>
      <c r="B30" s="204">
        <f>SUM(B228)</f>
        <v>20999</v>
      </c>
      <c r="C30" s="139">
        <f>SUM(C228)</f>
        <v>858</v>
      </c>
      <c r="D30" s="190"/>
      <c r="E30" s="240">
        <f>SUM(E228)</f>
        <v>12160</v>
      </c>
      <c r="F30" s="304">
        <f>SUM(F228)</f>
        <v>0</v>
      </c>
      <c r="G30" s="318">
        <f>SUM(G228)</f>
        <v>12160</v>
      </c>
      <c r="H30" s="190"/>
      <c r="J30" s="333">
        <f t="shared" ref="J30" si="8">SUM(J228)</f>
        <v>14160</v>
      </c>
    </row>
    <row r="31" spans="1:10" ht="15" thickBot="1" x14ac:dyDescent="0.4">
      <c r="A31" s="36" t="s">
        <v>18</v>
      </c>
      <c r="B31" s="204">
        <f>SUM(B229,B230)</f>
        <v>2566</v>
      </c>
      <c r="C31" s="139">
        <f>SUM(C229,C230)</f>
        <v>118</v>
      </c>
      <c r="D31" s="190"/>
      <c r="E31" s="240">
        <f>SUM(E229,E230)</f>
        <v>1000</v>
      </c>
      <c r="F31" s="304">
        <f>SUM(F229,F230)</f>
        <v>0</v>
      </c>
      <c r="G31" s="318">
        <f>SUM(G229,G230)</f>
        <v>1000</v>
      </c>
      <c r="H31" s="190"/>
      <c r="J31" s="333">
        <f t="shared" ref="J31" si="9">SUM(J229,J230)</f>
        <v>1000</v>
      </c>
    </row>
    <row r="32" spans="1:10" ht="15" thickBot="1" x14ac:dyDescent="0.4">
      <c r="A32" s="35" t="s">
        <v>19</v>
      </c>
      <c r="B32" s="205">
        <f>B30-B31</f>
        <v>18433</v>
      </c>
      <c r="C32" s="140">
        <f>C30-C31</f>
        <v>740</v>
      </c>
      <c r="D32" s="191"/>
      <c r="E32" s="241">
        <f>E30-E31</f>
        <v>11160</v>
      </c>
      <c r="F32" s="305">
        <f>F30-F31</f>
        <v>0</v>
      </c>
      <c r="G32" s="319">
        <f>G30-G31</f>
        <v>11160</v>
      </c>
      <c r="H32" s="191"/>
      <c r="J32" s="334">
        <f t="shared" ref="J32" si="10">J30-J31</f>
        <v>13160</v>
      </c>
    </row>
    <row r="33" spans="1:10" ht="15" thickBot="1" x14ac:dyDescent="0.4">
      <c r="A33" s="35"/>
      <c r="B33" s="204"/>
      <c r="C33" s="139"/>
      <c r="D33" s="190"/>
      <c r="E33" s="240"/>
      <c r="F33" s="304"/>
      <c r="G33" s="318"/>
      <c r="H33" s="190"/>
      <c r="J33" s="333"/>
    </row>
    <row r="34" spans="1:10" ht="15" thickBot="1" x14ac:dyDescent="0.4">
      <c r="A34" s="36" t="s">
        <v>20</v>
      </c>
      <c r="B34" s="206">
        <f>SUM(B10+B14+B18+B22+B30)</f>
        <v>1913950</v>
      </c>
      <c r="C34" s="141">
        <f>SUM(C10+C14+C18+C22+C30)</f>
        <v>691454</v>
      </c>
      <c r="D34" s="187"/>
      <c r="E34" s="242">
        <f>SUM(E10+E14+E18+E22+E30)</f>
        <v>1277890</v>
      </c>
      <c r="F34" s="306">
        <f>SUM(F10+F14+F18+F22+F30)</f>
        <v>723670</v>
      </c>
      <c r="G34" s="320">
        <f>SUM(G10+G14+G18+G22+G30)</f>
        <v>1343825</v>
      </c>
      <c r="H34" s="187"/>
      <c r="J34" s="335">
        <f>SUM(J10+J14+J18+J22+J30)</f>
        <v>1693390</v>
      </c>
    </row>
    <row r="35" spans="1:10" ht="15" thickBot="1" x14ac:dyDescent="0.4">
      <c r="A35" s="40" t="s">
        <v>21</v>
      </c>
      <c r="B35" s="202">
        <f>SUM(B11,B15,B19,B23,B31)</f>
        <v>1134773</v>
      </c>
      <c r="C35" s="137">
        <f>SUM(C11,C15,C19,C23,C31)</f>
        <v>406931</v>
      </c>
      <c r="D35" s="188"/>
      <c r="E35" s="238">
        <f>SUM(E11,E15,E19,E23,E31)</f>
        <v>755349</v>
      </c>
      <c r="F35" s="302">
        <f>SUM(F11,F15,F19,F23,F31)</f>
        <v>141385</v>
      </c>
      <c r="G35" s="316">
        <f>SUM(G11,G15,G19,G23,G31)</f>
        <v>812574</v>
      </c>
      <c r="H35" s="188"/>
      <c r="J35" s="331">
        <f>SUM(J11,J15,J19,J23,J31)</f>
        <v>1038952</v>
      </c>
    </row>
    <row r="36" spans="1:10" s="2" customFormat="1" ht="15" thickBot="1" x14ac:dyDescent="0.4">
      <c r="A36" s="261" t="s">
        <v>22</v>
      </c>
      <c r="B36" s="207">
        <f>SUM(B34-B35)</f>
        <v>779177</v>
      </c>
      <c r="C36" s="142">
        <f>SUM(C34-C35)</f>
        <v>284523</v>
      </c>
      <c r="D36" s="186"/>
      <c r="E36" s="243">
        <f>SUM(E34-E35)</f>
        <v>522541</v>
      </c>
      <c r="F36" s="307">
        <f>SUM(F34-F35)</f>
        <v>582285</v>
      </c>
      <c r="G36" s="321">
        <f>SUM(G34-G35)</f>
        <v>531251</v>
      </c>
      <c r="H36" s="186"/>
      <c r="J36" s="336">
        <f t="shared" ref="J36" si="11">SUM(J34-J35)</f>
        <v>654438</v>
      </c>
    </row>
    <row r="37" spans="1:10" x14ac:dyDescent="0.35">
      <c r="A37" s="260" t="s">
        <v>23</v>
      </c>
      <c r="B37" s="208">
        <f>B279</f>
        <v>-654680.60000000009</v>
      </c>
      <c r="C37" s="143">
        <f>C279</f>
        <v>-475920</v>
      </c>
      <c r="D37" s="191"/>
      <c r="E37" s="244">
        <f>E279</f>
        <v>-539577</v>
      </c>
      <c r="F37" s="308">
        <f>F279</f>
        <v>-144854</v>
      </c>
      <c r="G37" s="322">
        <f>G279</f>
        <v>-563618</v>
      </c>
      <c r="H37" s="191"/>
      <c r="J37" s="337">
        <f t="shared" ref="J37" si="12">J279</f>
        <v>-634148</v>
      </c>
    </row>
    <row r="38" spans="1:10" hidden="1" x14ac:dyDescent="0.35">
      <c r="A38" s="40" t="s">
        <v>24</v>
      </c>
      <c r="B38" s="204">
        <v>0</v>
      </c>
      <c r="C38" s="139">
        <v>0</v>
      </c>
      <c r="D38" s="190"/>
      <c r="E38" s="240">
        <v>0</v>
      </c>
      <c r="F38" s="304">
        <v>0</v>
      </c>
      <c r="G38" s="318">
        <v>0</v>
      </c>
      <c r="H38" s="190"/>
      <c r="J38" s="333">
        <v>0</v>
      </c>
    </row>
    <row r="39" spans="1:10" s="1" customFormat="1" x14ac:dyDescent="0.35">
      <c r="A39" s="147" t="s">
        <v>25</v>
      </c>
      <c r="B39" s="209">
        <f>SUM(B247)</f>
        <v>-55854.5</v>
      </c>
      <c r="C39" s="214">
        <f>SUM(C247)</f>
        <v>-23975</v>
      </c>
      <c r="D39" s="191"/>
      <c r="E39" s="245">
        <f>SUM(E247)</f>
        <v>-40300</v>
      </c>
      <c r="F39" s="309">
        <f>SUM(F247)</f>
        <v>-4656</v>
      </c>
      <c r="G39" s="323">
        <f>SUM(G247)</f>
        <v>-37800</v>
      </c>
      <c r="H39" s="191"/>
      <c r="J39" s="338">
        <f>SUM(J247)</f>
        <v>-42300</v>
      </c>
    </row>
    <row r="40" spans="1:10" x14ac:dyDescent="0.35">
      <c r="A40" s="39" t="s">
        <v>248</v>
      </c>
      <c r="B40" s="204">
        <v>34284</v>
      </c>
      <c r="C40" s="139"/>
      <c r="D40" s="190"/>
      <c r="E40" s="240"/>
      <c r="F40" s="304"/>
      <c r="G40" s="318"/>
      <c r="H40" s="190"/>
      <c r="J40" s="333"/>
    </row>
    <row r="41" spans="1:10" x14ac:dyDescent="0.35">
      <c r="A41" s="39" t="s">
        <v>250</v>
      </c>
      <c r="B41" s="204">
        <v>-2295</v>
      </c>
      <c r="C41" s="139"/>
      <c r="D41" s="190"/>
      <c r="E41" s="240"/>
      <c r="F41" s="304"/>
      <c r="G41" s="318"/>
      <c r="H41" s="190"/>
      <c r="J41" s="333"/>
    </row>
    <row r="42" spans="1:10" ht="15" thickBot="1" x14ac:dyDescent="0.4">
      <c r="A42" s="32" t="s">
        <v>249</v>
      </c>
      <c r="B42" s="204">
        <v>-13000</v>
      </c>
      <c r="C42" s="139"/>
      <c r="D42" s="190"/>
      <c r="E42" s="240"/>
      <c r="F42" s="304"/>
      <c r="G42" s="318"/>
      <c r="H42" s="190"/>
      <c r="J42" s="333"/>
    </row>
    <row r="43" spans="1:10" s="1" customFormat="1" ht="15" thickBot="1" x14ac:dyDescent="0.4">
      <c r="A43" s="147" t="s">
        <v>26</v>
      </c>
      <c r="B43" s="210">
        <f>SUM(B36:B42)</f>
        <v>87630.899999999907</v>
      </c>
      <c r="C43" s="140">
        <f>SUM(C36:C42)</f>
        <v>-215372</v>
      </c>
      <c r="D43" s="191"/>
      <c r="E43" s="241">
        <f>SUM(E36:E42)</f>
        <v>-57336</v>
      </c>
      <c r="F43" s="305">
        <f>SUM(F36:F42)</f>
        <v>432775</v>
      </c>
      <c r="G43" s="319">
        <f>SUM(G36:G42)</f>
        <v>-70167</v>
      </c>
      <c r="H43" s="191"/>
      <c r="J43" s="334">
        <f>SUM(J36:J42)</f>
        <v>-22010</v>
      </c>
    </row>
    <row r="44" spans="1:10" x14ac:dyDescent="0.35">
      <c r="A44" s="39" t="s">
        <v>251</v>
      </c>
      <c r="B44" s="204"/>
      <c r="C44" s="139"/>
      <c r="D44" s="190"/>
      <c r="E44" s="240"/>
      <c r="F44" s="304">
        <v>14864</v>
      </c>
      <c r="G44" s="318">
        <v>30000</v>
      </c>
      <c r="H44" s="190"/>
      <c r="J44" s="333">
        <v>32000</v>
      </c>
    </row>
    <row r="45" spans="1:10" x14ac:dyDescent="0.35">
      <c r="A45" s="39" t="s">
        <v>252</v>
      </c>
      <c r="B45" s="204"/>
      <c r="C45" s="139"/>
      <c r="D45" s="190"/>
      <c r="E45" s="240"/>
      <c r="F45" s="304">
        <v>3035</v>
      </c>
      <c r="G45" s="318">
        <v>6000</v>
      </c>
      <c r="H45" s="190"/>
      <c r="J45" s="333">
        <v>7000</v>
      </c>
    </row>
    <row r="46" spans="1:10" x14ac:dyDescent="0.35">
      <c r="A46" s="39" t="s">
        <v>209</v>
      </c>
      <c r="B46" s="204"/>
      <c r="C46" s="139">
        <v>124730</v>
      </c>
      <c r="D46" s="190"/>
      <c r="E46" s="240">
        <v>1000</v>
      </c>
      <c r="F46" s="304">
        <v>0</v>
      </c>
      <c r="G46" s="318"/>
      <c r="H46" s="190"/>
      <c r="J46" s="333"/>
    </row>
    <row r="47" spans="1:10" ht="15" thickBot="1" x14ac:dyDescent="0.4">
      <c r="A47" s="40" t="s">
        <v>27</v>
      </c>
      <c r="B47" s="211">
        <f>SUM(B43:B46)</f>
        <v>87630.899999999907</v>
      </c>
      <c r="C47" s="144">
        <f>SUM(C36+C37+C39+C38+C46+C42)</f>
        <v>-90642</v>
      </c>
      <c r="D47" s="189"/>
      <c r="E47" s="246">
        <f>SUM(E36+E37+E39+E38+E46+E42)</f>
        <v>-56336</v>
      </c>
      <c r="F47" s="310">
        <f>SUM(F36+F37+F39+F38+F46+F42+F44+F45)</f>
        <v>450674</v>
      </c>
      <c r="G47" s="324">
        <f>SUM(G43:G46)</f>
        <v>-34167</v>
      </c>
      <c r="H47" s="189"/>
      <c r="J47" s="339">
        <f>SUM(J43:J46)</f>
        <v>16990</v>
      </c>
    </row>
    <row r="48" spans="1:10" ht="18" customHeight="1" thickBot="1" x14ac:dyDescent="0.4">
      <c r="A48" s="40"/>
      <c r="B48" s="212"/>
      <c r="C48" s="145"/>
      <c r="D48" s="189"/>
      <c r="E48" s="247"/>
      <c r="F48" s="311"/>
      <c r="G48" s="325"/>
      <c r="H48" s="189"/>
      <c r="J48" s="340"/>
    </row>
    <row r="49" spans="1:10" ht="23.5" customHeight="1" thickBot="1" x14ac:dyDescent="0.4">
      <c r="A49" s="42" t="s">
        <v>160</v>
      </c>
      <c r="B49" s="213">
        <f>SUM(B47:B48)</f>
        <v>87630.899999999907</v>
      </c>
      <c r="C49" s="140">
        <f>SUM(C47:C48)</f>
        <v>-90642</v>
      </c>
      <c r="D49" s="191"/>
      <c r="E49" s="241">
        <f>SUM(E47:E48)</f>
        <v>-56336</v>
      </c>
      <c r="F49" s="305">
        <f>SUM(F47:F48)</f>
        <v>450674</v>
      </c>
      <c r="G49" s="319">
        <f>SUM(G47:G48)</f>
        <v>-34167</v>
      </c>
      <c r="H49" s="191"/>
      <c r="J49" s="334">
        <f t="shared" ref="J49" si="13">SUM(J47:J48)</f>
        <v>16990</v>
      </c>
    </row>
    <row r="50" spans="1:10" x14ac:dyDescent="0.35">
      <c r="A50" s="43" t="s">
        <v>117</v>
      </c>
      <c r="B50" s="181">
        <v>27180</v>
      </c>
      <c r="C50" s="133"/>
      <c r="D50" s="46"/>
      <c r="E50" s="133"/>
      <c r="F50" s="312"/>
      <c r="G50" s="133"/>
      <c r="H50" s="46"/>
      <c r="J50" s="341"/>
    </row>
    <row r="51" spans="1:10" ht="15" thickBot="1" x14ac:dyDescent="0.4">
      <c r="A51" s="44" t="s">
        <v>161</v>
      </c>
      <c r="B51" s="182">
        <f>SUM(B49-B50)</f>
        <v>60450.899999999907</v>
      </c>
      <c r="C51" s="134"/>
      <c r="D51" s="45"/>
      <c r="E51" s="134"/>
      <c r="F51" s="313"/>
      <c r="G51" s="134"/>
      <c r="H51" s="45"/>
      <c r="J51" s="342"/>
    </row>
    <row r="52" spans="1:10" x14ac:dyDescent="0.35">
      <c r="A52" s="44"/>
      <c r="B52" s="45"/>
      <c r="C52" s="45"/>
      <c r="D52" s="45"/>
      <c r="E52" s="45"/>
      <c r="F52" s="45"/>
      <c r="G52" s="45"/>
      <c r="H52" s="45"/>
      <c r="J52" s="45"/>
    </row>
    <row r="53" spans="1:10" ht="15" thickBot="1" x14ac:dyDescent="0.4">
      <c r="A53" s="40"/>
      <c r="B53" s="46"/>
      <c r="C53" s="46"/>
      <c r="D53" s="46"/>
      <c r="E53" s="46"/>
      <c r="F53" s="46"/>
      <c r="G53" s="46"/>
      <c r="H53" s="46"/>
      <c r="J53" s="46"/>
    </row>
    <row r="54" spans="1:10" x14ac:dyDescent="0.35">
      <c r="A54" s="34"/>
      <c r="B54" s="197" t="s">
        <v>228</v>
      </c>
      <c r="C54" s="172" t="s">
        <v>233</v>
      </c>
      <c r="D54" s="185"/>
      <c r="E54" s="216" t="s">
        <v>155</v>
      </c>
      <c r="F54" s="288" t="s">
        <v>270</v>
      </c>
      <c r="G54" s="173" t="s">
        <v>226</v>
      </c>
      <c r="H54" s="185"/>
      <c r="J54" s="326" t="s">
        <v>226</v>
      </c>
    </row>
    <row r="55" spans="1:10" x14ac:dyDescent="0.35">
      <c r="A55" s="34"/>
      <c r="B55" s="198" t="s">
        <v>229</v>
      </c>
      <c r="C55" s="175" t="s">
        <v>234</v>
      </c>
      <c r="D55" s="185"/>
      <c r="E55" s="217" t="s">
        <v>1</v>
      </c>
      <c r="F55" s="289" t="s">
        <v>225</v>
      </c>
      <c r="G55" s="176" t="s">
        <v>227</v>
      </c>
      <c r="H55" s="185"/>
      <c r="J55" s="327" t="s">
        <v>227</v>
      </c>
    </row>
    <row r="56" spans="1:10" ht="15" thickBot="1" x14ac:dyDescent="0.4">
      <c r="A56" s="34"/>
      <c r="B56" s="199"/>
      <c r="C56" s="178"/>
      <c r="D56" s="185"/>
      <c r="E56" s="218" t="s">
        <v>192</v>
      </c>
      <c r="F56" s="290" t="s">
        <v>192</v>
      </c>
      <c r="G56" s="179" t="s">
        <v>192</v>
      </c>
      <c r="H56" s="185"/>
      <c r="J56" s="328" t="s">
        <v>192</v>
      </c>
    </row>
    <row r="57" spans="1:10" x14ac:dyDescent="0.35">
      <c r="A57" s="35" t="s">
        <v>28</v>
      </c>
      <c r="B57" s="81"/>
      <c r="C57" s="104"/>
      <c r="D57" s="180"/>
      <c r="E57" s="249"/>
      <c r="F57" s="291"/>
      <c r="G57" s="298"/>
      <c r="H57" s="284"/>
      <c r="J57" s="267"/>
    </row>
    <row r="58" spans="1:10" x14ac:dyDescent="0.35">
      <c r="A58" s="34" t="s">
        <v>203</v>
      </c>
      <c r="B58" s="82"/>
      <c r="C58" s="105"/>
      <c r="D58" s="46"/>
      <c r="E58" s="48"/>
      <c r="F58" s="57"/>
      <c r="G58" s="71"/>
      <c r="H58" s="46"/>
      <c r="J58" s="268"/>
    </row>
    <row r="59" spans="1:10" x14ac:dyDescent="0.35">
      <c r="A59" s="37" t="s">
        <v>3</v>
      </c>
      <c r="B59" s="82">
        <v>150982</v>
      </c>
      <c r="C59" s="105">
        <v>14264</v>
      </c>
      <c r="D59" s="46"/>
      <c r="E59" s="48">
        <v>70000</v>
      </c>
      <c r="F59" s="57">
        <v>95915</v>
      </c>
      <c r="G59" s="71">
        <v>95915</v>
      </c>
      <c r="H59" s="46"/>
      <c r="J59" s="268">
        <v>125000</v>
      </c>
    </row>
    <row r="60" spans="1:10" x14ac:dyDescent="0.35">
      <c r="A60" s="37" t="s">
        <v>199</v>
      </c>
      <c r="B60" s="82">
        <v>57458</v>
      </c>
      <c r="C60" s="105">
        <v>10661</v>
      </c>
      <c r="D60" s="46"/>
      <c r="E60" s="48">
        <v>15000</v>
      </c>
      <c r="F60" s="57">
        <v>21770</v>
      </c>
      <c r="G60" s="71">
        <v>34383</v>
      </c>
      <c r="H60" s="46"/>
      <c r="J60" s="268">
        <v>54557</v>
      </c>
    </row>
    <row r="61" spans="1:10" ht="15" thickBot="1" x14ac:dyDescent="0.4">
      <c r="A61" s="36" t="s">
        <v>198</v>
      </c>
      <c r="B61" s="82">
        <v>36090</v>
      </c>
      <c r="C61" s="105">
        <v>17236</v>
      </c>
      <c r="D61" s="46"/>
      <c r="E61" s="48">
        <v>20000</v>
      </c>
      <c r="F61" s="57">
        <v>30397</v>
      </c>
      <c r="G61" s="71">
        <v>30937</v>
      </c>
      <c r="H61" s="46"/>
      <c r="J61" s="268">
        <v>38285</v>
      </c>
    </row>
    <row r="62" spans="1:10" ht="15" thickBot="1" x14ac:dyDescent="0.4">
      <c r="A62" s="35" t="s">
        <v>29</v>
      </c>
      <c r="B62" s="83">
        <v>57434</v>
      </c>
      <c r="C62" s="107">
        <f>SUM(C59-C60-C61)</f>
        <v>-13633</v>
      </c>
      <c r="D62" s="50"/>
      <c r="E62" s="219">
        <f>SUM(E59-E60-E61)</f>
        <v>35000</v>
      </c>
      <c r="F62" s="292">
        <f>SUM(F59-F60-F61)</f>
        <v>43748</v>
      </c>
      <c r="G62" s="69">
        <f>SUM(G59-G60-G61)</f>
        <v>30595</v>
      </c>
      <c r="H62" s="50"/>
      <c r="J62" s="343">
        <f>SUM(J59-J60-J61)</f>
        <v>32158</v>
      </c>
    </row>
    <row r="63" spans="1:10" x14ac:dyDescent="0.35">
      <c r="A63" s="36"/>
      <c r="B63" s="82"/>
      <c r="C63" s="105"/>
      <c r="D63" s="46"/>
      <c r="E63" s="232"/>
      <c r="F63" s="293"/>
      <c r="G63" s="72"/>
      <c r="H63" s="285"/>
      <c r="J63" s="269"/>
    </row>
    <row r="64" spans="1:10" x14ac:dyDescent="0.35">
      <c r="A64" s="34" t="s">
        <v>196</v>
      </c>
      <c r="B64" s="82"/>
      <c r="C64" s="105"/>
      <c r="D64" s="46"/>
      <c r="E64" s="232"/>
      <c r="F64" s="293"/>
      <c r="G64" s="72"/>
      <c r="H64" s="285"/>
      <c r="J64" s="269"/>
    </row>
    <row r="65" spans="1:10" x14ac:dyDescent="0.35">
      <c r="A65" s="37" t="s">
        <v>30</v>
      </c>
      <c r="B65" s="82">
        <v>200180</v>
      </c>
      <c r="C65" s="105">
        <v>209178</v>
      </c>
      <c r="D65" s="46"/>
      <c r="E65" s="48">
        <v>138722</v>
      </c>
      <c r="F65" s="57">
        <v>0</v>
      </c>
      <c r="G65" s="71">
        <v>138722</v>
      </c>
      <c r="H65" s="46"/>
      <c r="J65" s="268">
        <v>175000</v>
      </c>
    </row>
    <row r="66" spans="1:10" x14ac:dyDescent="0.35">
      <c r="A66" s="37" t="s">
        <v>199</v>
      </c>
      <c r="B66" s="82">
        <v>86598</v>
      </c>
      <c r="C66" s="105">
        <v>43052</v>
      </c>
      <c r="D66" s="46"/>
      <c r="E66" s="48">
        <v>60010</v>
      </c>
      <c r="F66" s="57">
        <v>0</v>
      </c>
      <c r="G66" s="71">
        <v>60010</v>
      </c>
      <c r="H66" s="46"/>
      <c r="J66" s="268">
        <v>72818</v>
      </c>
    </row>
    <row r="67" spans="1:10" ht="15" thickBot="1" x14ac:dyDescent="0.4">
      <c r="A67" s="36" t="s">
        <v>198</v>
      </c>
      <c r="B67" s="82">
        <v>39002</v>
      </c>
      <c r="C67" s="105">
        <v>52060</v>
      </c>
      <c r="D67" s="46"/>
      <c r="E67" s="48">
        <v>33375</v>
      </c>
      <c r="F67" s="57">
        <v>0</v>
      </c>
      <c r="G67" s="71">
        <v>33375</v>
      </c>
      <c r="H67" s="46"/>
      <c r="J67" s="268">
        <v>53600</v>
      </c>
    </row>
    <row r="68" spans="1:10" ht="15" thickBot="1" x14ac:dyDescent="0.4">
      <c r="A68" s="35" t="s">
        <v>31</v>
      </c>
      <c r="B68" s="83">
        <v>74581</v>
      </c>
      <c r="C68" s="107">
        <f>SUM(C65-C66-C67)</f>
        <v>114066</v>
      </c>
      <c r="D68" s="50"/>
      <c r="E68" s="219">
        <f>E65-(E66+E67)</f>
        <v>45337</v>
      </c>
      <c r="F68" s="292">
        <f>F65-(F66+F67)</f>
        <v>0</v>
      </c>
      <c r="G68" s="69">
        <f>SUM(G65-G66-G67)</f>
        <v>45337</v>
      </c>
      <c r="H68" s="50"/>
      <c r="J68" s="343">
        <f>SUM(J65-J66-J67)</f>
        <v>48582</v>
      </c>
    </row>
    <row r="69" spans="1:10" x14ac:dyDescent="0.35">
      <c r="A69" s="36"/>
      <c r="B69" s="82"/>
      <c r="C69" s="105"/>
      <c r="D69" s="46"/>
      <c r="E69" s="232"/>
      <c r="F69" s="293"/>
      <c r="G69" s="72"/>
      <c r="H69" s="285"/>
      <c r="J69" s="269"/>
    </row>
    <row r="70" spans="1:10" x14ac:dyDescent="0.35">
      <c r="A70" s="34" t="s">
        <v>197</v>
      </c>
      <c r="B70" s="82"/>
      <c r="C70" s="105"/>
      <c r="D70" s="46"/>
      <c r="E70" s="232"/>
      <c r="F70" s="293"/>
      <c r="G70" s="72"/>
      <c r="H70" s="285"/>
      <c r="J70" s="269"/>
    </row>
    <row r="71" spans="1:10" x14ac:dyDescent="0.35">
      <c r="A71" s="37" t="s">
        <v>3</v>
      </c>
      <c r="B71" s="82">
        <v>151278</v>
      </c>
      <c r="C71" s="105">
        <v>65720</v>
      </c>
      <c r="D71" s="46"/>
      <c r="E71" s="48">
        <v>98720</v>
      </c>
      <c r="F71" s="57">
        <v>0</v>
      </c>
      <c r="G71" s="71">
        <v>98720</v>
      </c>
      <c r="H71" s="46"/>
      <c r="J71" s="268">
        <v>125000</v>
      </c>
    </row>
    <row r="72" spans="1:10" x14ac:dyDescent="0.35">
      <c r="A72" s="37" t="s">
        <v>199</v>
      </c>
      <c r="B72" s="82">
        <v>69629</v>
      </c>
      <c r="C72" s="105">
        <v>21333</v>
      </c>
      <c r="D72" s="46"/>
      <c r="E72" s="48">
        <v>45762</v>
      </c>
      <c r="F72" s="57">
        <v>0</v>
      </c>
      <c r="G72" s="71">
        <v>45762</v>
      </c>
      <c r="H72" s="46"/>
      <c r="J72" s="268">
        <v>51557</v>
      </c>
    </row>
    <row r="73" spans="1:10" ht="15" thickBot="1" x14ac:dyDescent="0.4">
      <c r="A73" s="36" t="s">
        <v>198</v>
      </c>
      <c r="B73" s="82">
        <v>28520</v>
      </c>
      <c r="C73" s="105">
        <v>17395</v>
      </c>
      <c r="D73" s="46"/>
      <c r="E73" s="48">
        <v>18542</v>
      </c>
      <c r="F73" s="57">
        <v>0</v>
      </c>
      <c r="G73" s="71">
        <v>18542</v>
      </c>
      <c r="H73" s="46"/>
      <c r="J73" s="268">
        <v>38285</v>
      </c>
    </row>
    <row r="74" spans="1:10" ht="15" thickBot="1" x14ac:dyDescent="0.4">
      <c r="A74" s="35" t="s">
        <v>32</v>
      </c>
      <c r="B74" s="83">
        <v>53130</v>
      </c>
      <c r="C74" s="107">
        <f>SUM(C71-C72-C73)</f>
        <v>26992</v>
      </c>
      <c r="D74" s="50"/>
      <c r="E74" s="219">
        <f>E71-(E72+E73)</f>
        <v>34416</v>
      </c>
      <c r="F74" s="292">
        <f>F71-(F72+F73)</f>
        <v>0</v>
      </c>
      <c r="G74" s="69">
        <f>G71-(G72+G73)</f>
        <v>34416</v>
      </c>
      <c r="H74" s="50"/>
      <c r="J74" s="343">
        <f>J71-(J72+J73)</f>
        <v>35158</v>
      </c>
    </row>
    <row r="75" spans="1:10" x14ac:dyDescent="0.35">
      <c r="A75" s="35"/>
      <c r="B75" s="82"/>
      <c r="C75" s="105"/>
      <c r="D75" s="46"/>
      <c r="E75" s="232"/>
      <c r="F75" s="293"/>
      <c r="G75" s="72"/>
      <c r="H75" s="285"/>
      <c r="J75" s="269"/>
    </row>
    <row r="76" spans="1:10" x14ac:dyDescent="0.35">
      <c r="A76" s="35"/>
      <c r="B76" s="82"/>
      <c r="C76" s="105"/>
      <c r="D76" s="46"/>
      <c r="E76" s="232"/>
      <c r="F76" s="293"/>
      <c r="G76" s="72"/>
      <c r="H76" s="285"/>
      <c r="J76" s="269"/>
    </row>
    <row r="77" spans="1:10" x14ac:dyDescent="0.35">
      <c r="A77" s="37" t="s">
        <v>193</v>
      </c>
      <c r="B77" s="82">
        <v>35405</v>
      </c>
      <c r="C77" s="105">
        <v>5888</v>
      </c>
      <c r="D77" s="46"/>
      <c r="E77" s="48">
        <v>22270</v>
      </c>
      <c r="F77" s="57">
        <v>6435</v>
      </c>
      <c r="G77" s="71">
        <v>20000</v>
      </c>
      <c r="H77" s="46"/>
      <c r="J77" s="268">
        <v>25000</v>
      </c>
    </row>
    <row r="78" spans="1:10" ht="15" thickBot="1" x14ac:dyDescent="0.4">
      <c r="A78" s="37" t="s">
        <v>202</v>
      </c>
      <c r="B78" s="82">
        <v>9722</v>
      </c>
      <c r="C78" s="105">
        <v>2079</v>
      </c>
      <c r="D78" s="46"/>
      <c r="E78" s="48">
        <v>10000</v>
      </c>
      <c r="F78" s="57">
        <v>1301</v>
      </c>
      <c r="G78" s="71">
        <v>8000</v>
      </c>
      <c r="H78" s="46"/>
      <c r="J78" s="268">
        <v>10000</v>
      </c>
    </row>
    <row r="79" spans="1:10" ht="15" thickBot="1" x14ac:dyDescent="0.4">
      <c r="A79" s="35" t="s">
        <v>33</v>
      </c>
      <c r="B79" s="83">
        <v>25683</v>
      </c>
      <c r="C79" s="107">
        <f>SUM(C77-C78)</f>
        <v>3809</v>
      </c>
      <c r="D79" s="50"/>
      <c r="E79" s="219">
        <f>SUM(E77-E78)</f>
        <v>12270</v>
      </c>
      <c r="F79" s="292">
        <f>SUM(F77-F78)</f>
        <v>5134</v>
      </c>
      <c r="G79" s="69">
        <f>SUM(G77-G78)</f>
        <v>12000</v>
      </c>
      <c r="H79" s="50"/>
      <c r="J79" s="343">
        <f t="shared" ref="J79" si="14">SUM(J77-J78)</f>
        <v>15000</v>
      </c>
    </row>
    <row r="80" spans="1:10" x14ac:dyDescent="0.35">
      <c r="A80" s="35"/>
      <c r="B80" s="84"/>
      <c r="C80" s="111"/>
      <c r="D80" s="50"/>
      <c r="E80" s="223"/>
      <c r="F80" s="294"/>
      <c r="G80" s="74"/>
      <c r="H80" s="50"/>
      <c r="J80" s="270"/>
    </row>
    <row r="81" spans="1:10" x14ac:dyDescent="0.35">
      <c r="A81" s="36" t="s">
        <v>34</v>
      </c>
      <c r="B81" s="82">
        <v>9268</v>
      </c>
      <c r="C81" s="105">
        <v>5</v>
      </c>
      <c r="D81" s="46"/>
      <c r="E81" s="48">
        <v>8000</v>
      </c>
      <c r="F81" s="57">
        <v>3630</v>
      </c>
      <c r="G81" s="71">
        <v>8000</v>
      </c>
      <c r="H81" s="46"/>
      <c r="J81" s="268">
        <v>9000</v>
      </c>
    </row>
    <row r="82" spans="1:10" ht="15" thickBot="1" x14ac:dyDescent="0.4">
      <c r="A82" s="36" t="s">
        <v>200</v>
      </c>
      <c r="B82" s="82">
        <v>3504</v>
      </c>
      <c r="C82" s="105">
        <v>567</v>
      </c>
      <c r="D82" s="46"/>
      <c r="E82" s="48">
        <v>4480</v>
      </c>
      <c r="F82" s="57">
        <v>0</v>
      </c>
      <c r="G82" s="71">
        <v>4480</v>
      </c>
      <c r="H82" s="46"/>
      <c r="J82" s="268">
        <v>4000</v>
      </c>
    </row>
    <row r="83" spans="1:10" ht="15" thickBot="1" x14ac:dyDescent="0.4">
      <c r="A83" s="34" t="s">
        <v>35</v>
      </c>
      <c r="B83" s="83">
        <v>5764</v>
      </c>
      <c r="C83" s="107">
        <f>SUM(C81-C82)</f>
        <v>-562</v>
      </c>
      <c r="D83" s="50"/>
      <c r="E83" s="219">
        <f>SUM(E81-E82)</f>
        <v>3520</v>
      </c>
      <c r="F83" s="292">
        <f>SUM(F81-F82)</f>
        <v>3630</v>
      </c>
      <c r="G83" s="69">
        <f>SUM(G81-G82)</f>
        <v>3520</v>
      </c>
      <c r="H83" s="50"/>
      <c r="J83" s="343">
        <f t="shared" ref="J83" si="15">SUM(J81-J82)</f>
        <v>5000</v>
      </c>
    </row>
    <row r="84" spans="1:10" x14ac:dyDescent="0.35">
      <c r="A84" s="35"/>
      <c r="B84" s="84"/>
      <c r="C84" s="111"/>
      <c r="D84" s="50"/>
      <c r="E84" s="223"/>
      <c r="F84" s="294"/>
      <c r="G84" s="74"/>
      <c r="H84" s="50"/>
      <c r="J84" s="270"/>
    </row>
    <row r="85" spans="1:10" x14ac:dyDescent="0.35">
      <c r="A85" s="36" t="s">
        <v>157</v>
      </c>
      <c r="B85" s="82">
        <v>19209</v>
      </c>
      <c r="C85" s="105">
        <v>378</v>
      </c>
      <c r="D85" s="46"/>
      <c r="E85" s="48">
        <v>6504</v>
      </c>
      <c r="F85" s="57">
        <v>2</v>
      </c>
      <c r="G85" s="71">
        <v>6504</v>
      </c>
      <c r="H85" s="46"/>
      <c r="J85" s="268">
        <v>8000</v>
      </c>
    </row>
    <row r="86" spans="1:10" ht="15" thickBot="1" x14ac:dyDescent="0.4">
      <c r="A86" s="36" t="s">
        <v>158</v>
      </c>
      <c r="B86" s="82">
        <v>16620</v>
      </c>
      <c r="C86" s="105">
        <v>1319</v>
      </c>
      <c r="D86" s="46"/>
      <c r="E86" s="48">
        <v>5300</v>
      </c>
      <c r="F86" s="57">
        <v>0</v>
      </c>
      <c r="G86" s="71">
        <v>5300</v>
      </c>
      <c r="H86" s="46"/>
      <c r="J86" s="268">
        <v>7000</v>
      </c>
    </row>
    <row r="87" spans="1:10" ht="15" thickBot="1" x14ac:dyDescent="0.4">
      <c r="A87" s="34" t="s">
        <v>36</v>
      </c>
      <c r="B87" s="83">
        <v>2589</v>
      </c>
      <c r="C87" s="107">
        <f>SUM(C85-C86)</f>
        <v>-941</v>
      </c>
      <c r="D87" s="50"/>
      <c r="E87" s="219">
        <f>SUM(E85-E86)</f>
        <v>1204</v>
      </c>
      <c r="F87" s="292">
        <f>SUM(F85-F86)</f>
        <v>2</v>
      </c>
      <c r="G87" s="69">
        <f>SUM(G85-G86)</f>
        <v>1204</v>
      </c>
      <c r="H87" s="50"/>
      <c r="J87" s="343">
        <f>SUM(J85-J86)</f>
        <v>1000</v>
      </c>
    </row>
    <row r="88" spans="1:10" x14ac:dyDescent="0.35">
      <c r="A88" s="34"/>
      <c r="B88" s="121"/>
      <c r="C88" s="112"/>
      <c r="D88" s="90"/>
      <c r="E88" s="250"/>
      <c r="F88" s="295"/>
      <c r="G88" s="79"/>
      <c r="H88" s="286"/>
      <c r="J88" s="271"/>
    </row>
    <row r="89" spans="1:10" hidden="1" x14ac:dyDescent="0.35">
      <c r="A89" s="34"/>
      <c r="B89" s="121"/>
      <c r="C89" s="112"/>
      <c r="D89" s="90"/>
      <c r="E89" s="250"/>
      <c r="F89" s="295"/>
      <c r="G89" s="79"/>
      <c r="H89" s="286"/>
      <c r="J89" s="271"/>
    </row>
    <row r="90" spans="1:10" hidden="1" x14ac:dyDescent="0.35">
      <c r="A90" s="36" t="s">
        <v>232</v>
      </c>
      <c r="B90" s="82">
        <v>4355</v>
      </c>
      <c r="C90" s="105">
        <v>0</v>
      </c>
      <c r="D90" s="46"/>
      <c r="E90" s="48"/>
      <c r="F90" s="57"/>
      <c r="G90" s="71"/>
      <c r="H90" s="46"/>
      <c r="J90" s="268"/>
    </row>
    <row r="91" spans="1:10" hidden="1" x14ac:dyDescent="0.35">
      <c r="A91" s="36" t="s">
        <v>230</v>
      </c>
      <c r="B91" s="82">
        <v>4170</v>
      </c>
      <c r="C91" s="105">
        <v>0</v>
      </c>
      <c r="D91" s="46"/>
      <c r="E91" s="48"/>
      <c r="F91" s="57"/>
      <c r="G91" s="71"/>
      <c r="H91" s="46"/>
      <c r="J91" s="268"/>
    </row>
    <row r="92" spans="1:10" ht="15" hidden="1" thickBot="1" x14ac:dyDescent="0.4">
      <c r="A92" s="34" t="s">
        <v>231</v>
      </c>
      <c r="B92" s="83">
        <v>185</v>
      </c>
      <c r="C92" s="107">
        <v>0</v>
      </c>
      <c r="D92" s="50"/>
      <c r="E92" s="219"/>
      <c r="F92" s="292"/>
      <c r="G92" s="69"/>
      <c r="H92" s="50"/>
      <c r="J92" s="343"/>
    </row>
    <row r="93" spans="1:10" hidden="1" x14ac:dyDescent="0.35">
      <c r="A93" s="34"/>
      <c r="B93" s="121"/>
      <c r="C93" s="112"/>
      <c r="D93" s="90"/>
      <c r="E93" s="250"/>
      <c r="F93" s="295"/>
      <c r="G93" s="79"/>
      <c r="H93" s="286"/>
      <c r="J93" s="271"/>
    </row>
    <row r="94" spans="1:10" x14ac:dyDescent="0.35">
      <c r="A94" s="36"/>
      <c r="B94" s="82"/>
      <c r="C94" s="105"/>
      <c r="D94" s="46"/>
      <c r="E94" s="232"/>
      <c r="F94" s="293"/>
      <c r="G94" s="72"/>
      <c r="H94" s="285"/>
      <c r="J94" s="269"/>
    </row>
    <row r="95" spans="1:10" x14ac:dyDescent="0.35">
      <c r="A95" s="36" t="s">
        <v>201</v>
      </c>
      <c r="B95" s="82">
        <v>83058</v>
      </c>
      <c r="C95" s="105">
        <v>-1170</v>
      </c>
      <c r="D95" s="46"/>
      <c r="E95" s="48">
        <v>56000</v>
      </c>
      <c r="F95" s="57">
        <v>0</v>
      </c>
      <c r="G95" s="71">
        <v>56000</v>
      </c>
      <c r="H95" s="46"/>
      <c r="J95" s="268">
        <v>65000</v>
      </c>
    </row>
    <row r="96" spans="1:10" ht="15" thickBot="1" x14ac:dyDescent="0.4">
      <c r="A96" s="36" t="s">
        <v>37</v>
      </c>
      <c r="B96" s="82">
        <v>37179</v>
      </c>
      <c r="C96" s="105">
        <v>0</v>
      </c>
      <c r="D96" s="46"/>
      <c r="E96" s="48">
        <v>35000</v>
      </c>
      <c r="F96" s="57">
        <v>0</v>
      </c>
      <c r="G96" s="71">
        <v>35000</v>
      </c>
      <c r="H96" s="46"/>
      <c r="J96" s="268">
        <v>37000</v>
      </c>
    </row>
    <row r="97" spans="1:10" ht="15" thickBot="1" x14ac:dyDescent="0.4">
      <c r="A97" s="34" t="s">
        <v>38</v>
      </c>
      <c r="B97" s="83">
        <v>45879</v>
      </c>
      <c r="C97" s="107">
        <f>SUM(C95:C96)</f>
        <v>-1170</v>
      </c>
      <c r="D97" s="50"/>
      <c r="E97" s="219">
        <f>SUM(E95-E96)</f>
        <v>21000</v>
      </c>
      <c r="F97" s="292">
        <f>SUM(F95-F96)</f>
        <v>0</v>
      </c>
      <c r="G97" s="69">
        <f>SUM(G95-G96)</f>
        <v>21000</v>
      </c>
      <c r="H97" s="50"/>
      <c r="J97" s="343">
        <f>SUM(J95-J96)</f>
        <v>28000</v>
      </c>
    </row>
    <row r="98" spans="1:10" x14ac:dyDescent="0.35">
      <c r="A98" s="34"/>
      <c r="B98" s="121"/>
      <c r="C98" s="112"/>
      <c r="D98" s="90"/>
      <c r="E98" s="250"/>
      <c r="F98" s="295"/>
      <c r="G98" s="79"/>
      <c r="H98" s="286"/>
      <c r="J98" s="271"/>
    </row>
    <row r="99" spans="1:10" x14ac:dyDescent="0.35">
      <c r="A99" s="35" t="s">
        <v>39</v>
      </c>
      <c r="B99" s="82"/>
      <c r="C99" s="105"/>
      <c r="D99" s="46"/>
      <c r="E99" s="232"/>
      <c r="F99" s="293"/>
      <c r="G99" s="72"/>
      <c r="H99" s="285"/>
      <c r="J99" s="269"/>
    </row>
    <row r="100" spans="1:10" x14ac:dyDescent="0.35">
      <c r="A100" s="37" t="s">
        <v>40</v>
      </c>
      <c r="B100" s="85">
        <f>SUM(B59, B65, B71, B77, B81, B85, B90, B95)</f>
        <v>653735</v>
      </c>
      <c r="C100" s="112">
        <f>SUM(C59, C65, C71, C77, C81, C85, C95, )</f>
        <v>294263</v>
      </c>
      <c r="D100" s="90"/>
      <c r="E100" s="233">
        <f>SUM(E59,E65,E71,E77,E95,E85,E90,E81)</f>
        <v>400216</v>
      </c>
      <c r="F100" s="296">
        <f>SUM(F59,F65,F71,F77,F95,F85,F90,F81)</f>
        <v>105982</v>
      </c>
      <c r="G100" s="70">
        <f>SUM(G59,G65,G71,G77,G95,G85,G90,G81)</f>
        <v>423861</v>
      </c>
      <c r="H100" s="90"/>
      <c r="J100" s="344">
        <f t="shared" ref="J100" si="16">SUM(J59,J65,J71,J77,J95,J85,J90,J81)</f>
        <v>532000</v>
      </c>
    </row>
    <row r="101" spans="1:10" x14ac:dyDescent="0.35">
      <c r="A101" s="37" t="s">
        <v>41</v>
      </c>
      <c r="B101" s="85">
        <f>SUM(B60:B61, B66:B67, B72:B73, B78, B82, B86, B91, B96)</f>
        <v>388492</v>
      </c>
      <c r="C101" s="112">
        <f>SUM(C60:C61, C66:C67, C72:C73, C78, C82, C86, C91, C96, )</f>
        <v>165702</v>
      </c>
      <c r="D101" s="90"/>
      <c r="E101" s="233">
        <f>SUM(E60+E61+E66+E67+E72+E73+E78,E96,E86,E91,E82)</f>
        <v>247469</v>
      </c>
      <c r="F101" s="296">
        <f>SUM(F60+F61+F66+F67+F72+F73+F78,F96,F86,F91,F82)</f>
        <v>53468</v>
      </c>
      <c r="G101" s="70">
        <f>SUM(G60+G61+G66+G67+G72+G73+G78,G96,G86,G91,G82)</f>
        <v>275789</v>
      </c>
      <c r="H101" s="90"/>
      <c r="J101" s="344">
        <f>SUM(J60+J61+J66+J67+J72+J73+J78,J96,J86,J91,J82)</f>
        <v>367102</v>
      </c>
    </row>
    <row r="102" spans="1:10" ht="15" thickBot="1" x14ac:dyDescent="0.4">
      <c r="A102" s="35" t="s">
        <v>42</v>
      </c>
      <c r="B102" s="120">
        <f>SUM(B100-B101)</f>
        <v>265243</v>
      </c>
      <c r="C102" s="248">
        <f>SUM(C100-C101)</f>
        <v>128561</v>
      </c>
      <c r="D102" s="50"/>
      <c r="E102" s="251">
        <f>E100-E101</f>
        <v>152747</v>
      </c>
      <c r="F102" s="297">
        <f>F100-F101</f>
        <v>52514</v>
      </c>
      <c r="G102" s="299">
        <f>G100-G101</f>
        <v>148072</v>
      </c>
      <c r="H102" s="50"/>
      <c r="J102" s="345">
        <f t="shared" ref="J102" si="17">J100-J101</f>
        <v>164898</v>
      </c>
    </row>
    <row r="103" spans="1:10" ht="15" thickBot="1" x14ac:dyDescent="0.4">
      <c r="A103" s="44"/>
      <c r="B103" s="46"/>
      <c r="C103" s="46"/>
      <c r="D103" s="46"/>
      <c r="E103" s="46"/>
      <c r="F103" s="46"/>
      <c r="G103" s="46"/>
      <c r="H103" s="46"/>
      <c r="J103" s="46"/>
    </row>
    <row r="104" spans="1:10" x14ac:dyDescent="0.35">
      <c r="A104" s="36"/>
      <c r="B104" s="197" t="s">
        <v>228</v>
      </c>
      <c r="C104" s="172" t="s">
        <v>233</v>
      </c>
      <c r="D104" s="185"/>
      <c r="E104" s="216" t="s">
        <v>155</v>
      </c>
      <c r="F104" s="224" t="s">
        <v>270</v>
      </c>
      <c r="G104" s="173" t="s">
        <v>226</v>
      </c>
      <c r="H104" s="185"/>
      <c r="J104" s="326" t="s">
        <v>226</v>
      </c>
    </row>
    <row r="105" spans="1:10" x14ac:dyDescent="0.35">
      <c r="A105" s="36"/>
      <c r="B105" s="198" t="s">
        <v>229</v>
      </c>
      <c r="C105" s="175" t="s">
        <v>234</v>
      </c>
      <c r="D105" s="185"/>
      <c r="E105" s="217" t="s">
        <v>1</v>
      </c>
      <c r="F105" s="225" t="s">
        <v>225</v>
      </c>
      <c r="G105" s="176" t="s">
        <v>227</v>
      </c>
      <c r="H105" s="185"/>
      <c r="J105" s="327" t="s">
        <v>227</v>
      </c>
    </row>
    <row r="106" spans="1:10" ht="15" thickBot="1" x14ac:dyDescent="0.4">
      <c r="A106" s="36"/>
      <c r="B106" s="199"/>
      <c r="C106" s="178"/>
      <c r="D106" s="185"/>
      <c r="E106" s="218" t="s">
        <v>192</v>
      </c>
      <c r="F106" s="226" t="s">
        <v>192</v>
      </c>
      <c r="G106" s="179" t="s">
        <v>192</v>
      </c>
      <c r="H106" s="185"/>
      <c r="J106" s="328" t="s">
        <v>192</v>
      </c>
    </row>
    <row r="107" spans="1:10" x14ac:dyDescent="0.35">
      <c r="A107" s="35" t="s">
        <v>43</v>
      </c>
      <c r="B107" s="81"/>
      <c r="C107" s="104"/>
      <c r="D107" s="180"/>
      <c r="E107" s="48"/>
      <c r="F107" s="58"/>
      <c r="G107" s="71"/>
      <c r="H107" s="46"/>
      <c r="J107" s="268"/>
    </row>
    <row r="108" spans="1:10" x14ac:dyDescent="0.35">
      <c r="A108" s="34" t="s">
        <v>204</v>
      </c>
      <c r="B108" s="82"/>
      <c r="C108" s="105"/>
      <c r="D108" s="46"/>
      <c r="E108" s="48"/>
      <c r="F108" s="58"/>
      <c r="G108" s="71"/>
      <c r="H108" s="46"/>
      <c r="J108" s="268"/>
    </row>
    <row r="109" spans="1:10" x14ac:dyDescent="0.35">
      <c r="A109" s="37" t="s">
        <v>44</v>
      </c>
      <c r="B109" s="82">
        <v>68564</v>
      </c>
      <c r="C109" s="105">
        <v>14368</v>
      </c>
      <c r="D109" s="46"/>
      <c r="E109" s="48">
        <v>14500</v>
      </c>
      <c r="F109" s="58">
        <v>48871</v>
      </c>
      <c r="G109" s="71">
        <v>48871</v>
      </c>
      <c r="H109" s="46"/>
      <c r="J109" s="268">
        <v>50000</v>
      </c>
    </row>
    <row r="110" spans="1:10" x14ac:dyDescent="0.35">
      <c r="A110" s="37" t="s">
        <v>45</v>
      </c>
      <c r="B110" s="82"/>
      <c r="C110" s="105"/>
      <c r="D110" s="46"/>
      <c r="E110" s="48"/>
      <c r="F110" s="58"/>
      <c r="G110" s="71"/>
      <c r="H110" s="46"/>
      <c r="J110" s="268"/>
    </row>
    <row r="111" spans="1:10" ht="15" thickBot="1" x14ac:dyDescent="0.4">
      <c r="A111" s="37" t="s">
        <v>7</v>
      </c>
      <c r="B111" s="82">
        <v>39396</v>
      </c>
      <c r="C111" s="105">
        <v>20460</v>
      </c>
      <c r="D111" s="46"/>
      <c r="E111" s="48">
        <v>9250</v>
      </c>
      <c r="F111" s="58">
        <v>15147</v>
      </c>
      <c r="G111" s="71">
        <v>31700</v>
      </c>
      <c r="H111" s="46"/>
      <c r="J111" s="268">
        <v>32500</v>
      </c>
    </row>
    <row r="112" spans="1:10" ht="15" thickBot="1" x14ac:dyDescent="0.4">
      <c r="A112" s="35" t="s">
        <v>46</v>
      </c>
      <c r="B112" s="120">
        <v>29168</v>
      </c>
      <c r="C112" s="235"/>
      <c r="D112" s="50"/>
      <c r="E112" s="252">
        <f>SUM(E109-E110-E111)</f>
        <v>5250</v>
      </c>
      <c r="F112" s="227">
        <f>SUM(F109-F110-F111)</f>
        <v>33724</v>
      </c>
      <c r="G112" s="69">
        <f>SUM(G109-G110-G111)</f>
        <v>17171</v>
      </c>
      <c r="H112" s="50"/>
      <c r="J112" s="343">
        <f t="shared" ref="J112" si="18">SUM(J109-J110-J111)</f>
        <v>17500</v>
      </c>
    </row>
    <row r="113" spans="1:10" x14ac:dyDescent="0.35">
      <c r="A113" s="36"/>
      <c r="B113" s="82"/>
      <c r="C113" s="105"/>
      <c r="D113" s="46"/>
      <c r="E113" s="253"/>
      <c r="F113" s="57"/>
      <c r="G113" s="71"/>
      <c r="H113" s="46"/>
      <c r="J113" s="268"/>
    </row>
    <row r="114" spans="1:10" x14ac:dyDescent="0.35">
      <c r="A114" s="34" t="s">
        <v>205</v>
      </c>
      <c r="B114" s="82"/>
      <c r="C114" s="105"/>
      <c r="D114" s="46"/>
      <c r="E114" s="48"/>
      <c r="F114" s="57"/>
      <c r="G114" s="71"/>
      <c r="H114" s="46"/>
      <c r="J114" s="268"/>
    </row>
    <row r="115" spans="1:10" x14ac:dyDescent="0.35">
      <c r="A115" s="37" t="s">
        <v>47</v>
      </c>
      <c r="B115" s="82">
        <v>31809</v>
      </c>
      <c r="C115" s="105">
        <v>14398</v>
      </c>
      <c r="D115" s="46"/>
      <c r="E115" s="48">
        <v>34163</v>
      </c>
      <c r="F115" s="57">
        <v>1002</v>
      </c>
      <c r="G115" s="71">
        <v>34163</v>
      </c>
      <c r="H115" s="46"/>
      <c r="J115" s="268">
        <v>45000</v>
      </c>
    </row>
    <row r="116" spans="1:10" x14ac:dyDescent="0.35">
      <c r="A116" s="37" t="s">
        <v>45</v>
      </c>
      <c r="B116" s="82"/>
      <c r="C116" s="105"/>
      <c r="D116" s="46"/>
      <c r="E116" s="48">
        <v>0</v>
      </c>
      <c r="F116" s="57">
        <v>0</v>
      </c>
      <c r="G116" s="71">
        <v>0</v>
      </c>
      <c r="H116" s="46"/>
      <c r="J116" s="268"/>
    </row>
    <row r="117" spans="1:10" ht="15" thickBot="1" x14ac:dyDescent="0.4">
      <c r="A117" s="37" t="s">
        <v>7</v>
      </c>
      <c r="B117" s="82">
        <v>27736</v>
      </c>
      <c r="C117" s="105">
        <v>9520</v>
      </c>
      <c r="D117" s="46"/>
      <c r="E117" s="222">
        <v>20571</v>
      </c>
      <c r="F117" s="57">
        <v>0</v>
      </c>
      <c r="G117" s="71">
        <v>20571</v>
      </c>
      <c r="H117" s="46"/>
      <c r="J117" s="268">
        <v>29250</v>
      </c>
    </row>
    <row r="118" spans="1:10" ht="15" thickBot="1" x14ac:dyDescent="0.4">
      <c r="A118" s="35" t="s">
        <v>48</v>
      </c>
      <c r="B118" s="120">
        <v>4073</v>
      </c>
      <c r="C118" s="235">
        <f>SUM(C115-C117)</f>
        <v>4878</v>
      </c>
      <c r="D118" s="50"/>
      <c r="E118" s="254">
        <f>SUM(E115-E116-E117)</f>
        <v>13592</v>
      </c>
      <c r="F118" s="227">
        <f>SUM(F115-F116-F117)</f>
        <v>1002</v>
      </c>
      <c r="G118" s="69">
        <f>SUM(G115-G116-G117)</f>
        <v>13592</v>
      </c>
      <c r="H118" s="50"/>
      <c r="J118" s="343">
        <f>SUM(J115-J116-J117)</f>
        <v>15750</v>
      </c>
    </row>
    <row r="119" spans="1:10" x14ac:dyDescent="0.35">
      <c r="A119" s="35"/>
      <c r="B119" s="86"/>
      <c r="C119" s="106"/>
      <c r="D119" s="192"/>
      <c r="E119" s="255"/>
      <c r="F119" s="64"/>
      <c r="G119" s="78"/>
      <c r="H119" s="192"/>
      <c r="J119" s="346"/>
    </row>
    <row r="120" spans="1:10" x14ac:dyDescent="0.35">
      <c r="A120" s="36"/>
      <c r="B120" s="82"/>
      <c r="C120" s="105"/>
      <c r="D120" s="46"/>
      <c r="E120" s="232"/>
      <c r="F120" s="60"/>
      <c r="G120" s="72"/>
      <c r="H120" s="285"/>
      <c r="J120" s="269"/>
    </row>
    <row r="121" spans="1:10" x14ac:dyDescent="0.35">
      <c r="A121" s="34" t="s">
        <v>206</v>
      </c>
      <c r="B121" s="82"/>
      <c r="C121" s="105"/>
      <c r="D121" s="46"/>
      <c r="E121" s="232"/>
      <c r="F121" s="60"/>
      <c r="G121" s="72"/>
      <c r="H121" s="285"/>
      <c r="J121" s="269"/>
    </row>
    <row r="122" spans="1:10" x14ac:dyDescent="0.35">
      <c r="A122" s="37" t="s">
        <v>47</v>
      </c>
      <c r="B122" s="82">
        <v>57547</v>
      </c>
      <c r="C122" s="105">
        <v>12666</v>
      </c>
      <c r="D122" s="46"/>
      <c r="E122" s="48">
        <v>51630</v>
      </c>
      <c r="F122" s="58">
        <v>0</v>
      </c>
      <c r="G122" s="71">
        <v>45630</v>
      </c>
      <c r="H122" s="46"/>
      <c r="J122" s="268">
        <v>50000</v>
      </c>
    </row>
    <row r="123" spans="1:10" x14ac:dyDescent="0.35">
      <c r="A123" s="37" t="s">
        <v>45</v>
      </c>
      <c r="B123" s="82"/>
      <c r="C123" s="105"/>
      <c r="D123" s="46"/>
      <c r="E123" s="48">
        <v>0</v>
      </c>
      <c r="F123" s="58">
        <v>0</v>
      </c>
      <c r="G123" s="71">
        <v>0</v>
      </c>
      <c r="H123" s="46"/>
      <c r="J123" s="268">
        <v>0</v>
      </c>
    </row>
    <row r="124" spans="1:10" ht="15" thickBot="1" x14ac:dyDescent="0.4">
      <c r="A124" s="37" t="s">
        <v>7</v>
      </c>
      <c r="B124" s="82">
        <v>29670</v>
      </c>
      <c r="C124" s="105">
        <v>9324</v>
      </c>
      <c r="D124" s="46"/>
      <c r="E124" s="48">
        <v>34006</v>
      </c>
      <c r="F124" s="58">
        <v>0</v>
      </c>
      <c r="G124" s="71">
        <v>29660</v>
      </c>
      <c r="H124" s="46"/>
      <c r="J124" s="268">
        <v>32500</v>
      </c>
    </row>
    <row r="125" spans="1:10" ht="15" thickBot="1" x14ac:dyDescent="0.4">
      <c r="A125" s="35" t="s">
        <v>49</v>
      </c>
      <c r="B125" s="83">
        <v>27877</v>
      </c>
      <c r="C125" s="107">
        <f>SUM(C122-C124)</f>
        <v>3342</v>
      </c>
      <c r="D125" s="50"/>
      <c r="E125" s="219">
        <f>SUM(E122-E123-E124)</f>
        <v>17624</v>
      </c>
      <c r="F125" s="227">
        <f>SUM(F122-F123-F124)</f>
        <v>0</v>
      </c>
      <c r="G125" s="69">
        <f>SUM(G122-G123-G124)</f>
        <v>15970</v>
      </c>
      <c r="H125" s="50"/>
      <c r="J125" s="343">
        <f>SUM(J122-J123-J124)</f>
        <v>17500</v>
      </c>
    </row>
    <row r="126" spans="1:10" x14ac:dyDescent="0.35">
      <c r="A126" s="35"/>
      <c r="B126" s="86"/>
      <c r="C126" s="106"/>
      <c r="D126" s="192"/>
      <c r="E126" s="255"/>
      <c r="F126" s="64"/>
      <c r="G126" s="78"/>
      <c r="H126" s="192"/>
      <c r="J126" s="346"/>
    </row>
    <row r="127" spans="1:10" x14ac:dyDescent="0.35">
      <c r="A127" s="36"/>
      <c r="B127" s="82"/>
      <c r="C127" s="105"/>
      <c r="D127" s="46"/>
      <c r="E127" s="232"/>
      <c r="F127" s="60"/>
      <c r="G127" s="72"/>
      <c r="H127" s="285"/>
      <c r="J127" s="269"/>
    </row>
    <row r="128" spans="1:10" x14ac:dyDescent="0.35">
      <c r="A128" s="34" t="s">
        <v>50</v>
      </c>
      <c r="B128" s="82"/>
      <c r="C128" s="105"/>
      <c r="D128" s="46"/>
      <c r="E128" s="232"/>
      <c r="F128" s="60"/>
      <c r="G128" s="72"/>
      <c r="H128" s="285"/>
      <c r="J128" s="269"/>
    </row>
    <row r="129" spans="1:10" x14ac:dyDescent="0.35">
      <c r="A129" s="37" t="s">
        <v>47</v>
      </c>
      <c r="B129" s="87">
        <v>43715</v>
      </c>
      <c r="C129" s="108">
        <v>17086</v>
      </c>
      <c r="D129" s="193"/>
      <c r="E129" s="48">
        <v>53426</v>
      </c>
      <c r="F129" s="58">
        <v>16</v>
      </c>
      <c r="G129" s="71">
        <v>45630</v>
      </c>
      <c r="H129" s="46"/>
      <c r="J129" s="268">
        <v>50000</v>
      </c>
    </row>
    <row r="130" spans="1:10" x14ac:dyDescent="0.35">
      <c r="A130" s="37" t="s">
        <v>45</v>
      </c>
      <c r="B130" s="87"/>
      <c r="C130" s="108"/>
      <c r="D130" s="193"/>
      <c r="E130" s="48">
        <v>0</v>
      </c>
      <c r="F130" s="58">
        <v>0</v>
      </c>
      <c r="G130" s="71"/>
      <c r="H130" s="46"/>
      <c r="J130" s="268"/>
    </row>
    <row r="131" spans="1:10" ht="15" thickBot="1" x14ac:dyDescent="0.4">
      <c r="A131" s="37" t="s">
        <v>7</v>
      </c>
      <c r="B131" s="87">
        <v>31216</v>
      </c>
      <c r="C131" s="108">
        <v>9850</v>
      </c>
      <c r="D131" s="193"/>
      <c r="E131" s="48">
        <v>36483</v>
      </c>
      <c r="F131" s="58">
        <v>0</v>
      </c>
      <c r="G131" s="71">
        <v>29660</v>
      </c>
      <c r="H131" s="46"/>
      <c r="J131" s="268">
        <v>32500</v>
      </c>
    </row>
    <row r="132" spans="1:10" ht="15" thickBot="1" x14ac:dyDescent="0.4">
      <c r="A132" s="35" t="s">
        <v>51</v>
      </c>
      <c r="B132" s="102">
        <v>12499</v>
      </c>
      <c r="C132" s="99">
        <f>SUM(C129-C131)</f>
        <v>7236</v>
      </c>
      <c r="D132" s="54"/>
      <c r="E132" s="219">
        <f>SUM(E129-E130-E131)</f>
        <v>16943</v>
      </c>
      <c r="F132" s="227">
        <f>SUM(F129-F130-F131)</f>
        <v>16</v>
      </c>
      <c r="G132" s="69">
        <f>SUM(G129-G130-G131)</f>
        <v>15970</v>
      </c>
      <c r="H132" s="50"/>
      <c r="J132" s="343">
        <f>SUM(J129-J130-J131)</f>
        <v>17500</v>
      </c>
    </row>
    <row r="133" spans="1:10" x14ac:dyDescent="0.35">
      <c r="A133" s="35"/>
      <c r="B133" s="88"/>
      <c r="C133" s="109"/>
      <c r="D133" s="194"/>
      <c r="E133" s="250"/>
      <c r="F133" s="62"/>
      <c r="G133" s="79"/>
      <c r="H133" s="286"/>
      <c r="J133" s="271"/>
    </row>
    <row r="134" spans="1:10" x14ac:dyDescent="0.35">
      <c r="A134" s="35" t="s">
        <v>52</v>
      </c>
      <c r="B134" s="88"/>
      <c r="C134" s="109"/>
      <c r="D134" s="194"/>
      <c r="E134" s="232"/>
      <c r="F134" s="60"/>
      <c r="G134" s="72"/>
      <c r="H134" s="285"/>
      <c r="J134" s="269"/>
    </row>
    <row r="135" spans="1:10" x14ac:dyDescent="0.35">
      <c r="A135" s="37" t="s">
        <v>40</v>
      </c>
      <c r="B135" s="82">
        <f>SUM(B109, B115, B122, B129)</f>
        <v>201635</v>
      </c>
      <c r="C135" s="105">
        <f>SUM(C109, C115, C122, C129)</f>
        <v>58518</v>
      </c>
      <c r="D135" s="46"/>
      <c r="E135" s="233">
        <f>SUM(E109,E115,E122,E129)</f>
        <v>153719</v>
      </c>
      <c r="F135" s="229">
        <f>SUM(F109,F115,F122,F129)</f>
        <v>49889</v>
      </c>
      <c r="G135" s="70">
        <f>SUM(G109,G115,G122,G129)</f>
        <v>174294</v>
      </c>
      <c r="H135" s="90"/>
      <c r="J135" s="344">
        <f t="shared" ref="J135" si="19">SUM(J109,J115,J122,J129)</f>
        <v>195000</v>
      </c>
    </row>
    <row r="136" spans="1:10" x14ac:dyDescent="0.35">
      <c r="A136" s="37" t="s">
        <v>53</v>
      </c>
      <c r="B136" s="89"/>
      <c r="C136" s="110"/>
      <c r="E136" s="233">
        <f>SUM(E110,E116,E123,E130)</f>
        <v>0</v>
      </c>
      <c r="F136" s="229">
        <f>SUM(F110,F116,F123,F130)</f>
        <v>0</v>
      </c>
      <c r="G136" s="70">
        <f>SUM(G110,G116,G123,G130)</f>
        <v>0</v>
      </c>
      <c r="H136" s="90"/>
      <c r="J136" s="344">
        <f>SUM(J110,J116,J123,J130)</f>
        <v>0</v>
      </c>
    </row>
    <row r="137" spans="1:10" ht="15" thickBot="1" x14ac:dyDescent="0.4">
      <c r="A137" s="37" t="s">
        <v>41</v>
      </c>
      <c r="B137" s="82">
        <f>SUM(B111, B117, B124, B131)</f>
        <v>128018</v>
      </c>
      <c r="C137" s="105">
        <f>SUM(C111, C117, C124, C131,)</f>
        <v>49154</v>
      </c>
      <c r="D137" s="46"/>
      <c r="E137" s="233">
        <f>SUM(E111,E117,E124,E131)</f>
        <v>100310</v>
      </c>
      <c r="F137" s="229">
        <f>SUM(F111,F117,F124,F131)</f>
        <v>15147</v>
      </c>
      <c r="G137" s="70">
        <f>SUM(G111,G117,G124,G131)</f>
        <v>111591</v>
      </c>
      <c r="H137" s="90"/>
      <c r="J137" s="344">
        <f>SUM(J111,J117,J124,J131)</f>
        <v>126750</v>
      </c>
    </row>
    <row r="138" spans="1:10" ht="15" thickBot="1" x14ac:dyDescent="0.4">
      <c r="A138" s="35" t="s">
        <v>42</v>
      </c>
      <c r="B138" s="103">
        <f>SUM(B135-B137)</f>
        <v>73617</v>
      </c>
      <c r="C138" s="100">
        <f>SUM(C135-C137)</f>
        <v>9364</v>
      </c>
      <c r="D138" s="45"/>
      <c r="E138" s="219">
        <f>SUM(E135-E136-E137)</f>
        <v>53409</v>
      </c>
      <c r="F138" s="227">
        <f>SUM(F135-F136-F137)</f>
        <v>34742</v>
      </c>
      <c r="G138" s="69">
        <f>SUM(G135-G136-G137)</f>
        <v>62703</v>
      </c>
      <c r="H138" s="50"/>
      <c r="J138" s="343">
        <f>SUM(J135-J136-J137)</f>
        <v>68250</v>
      </c>
    </row>
    <row r="139" spans="1:10" ht="15" thickBot="1" x14ac:dyDescent="0.4">
      <c r="A139" s="38"/>
      <c r="B139" s="90"/>
      <c r="C139" s="90"/>
      <c r="D139" s="90"/>
      <c r="E139" s="80"/>
      <c r="F139" s="80"/>
      <c r="G139" s="80"/>
      <c r="H139" s="263"/>
      <c r="J139" s="263"/>
    </row>
    <row r="140" spans="1:10" x14ac:dyDescent="0.35">
      <c r="A140" s="36"/>
      <c r="B140" s="171" t="s">
        <v>228</v>
      </c>
      <c r="C140" s="172" t="s">
        <v>233</v>
      </c>
      <c r="D140" s="185"/>
      <c r="E140" s="216" t="s">
        <v>155</v>
      </c>
      <c r="F140" s="224" t="s">
        <v>270</v>
      </c>
      <c r="G140" s="173" t="s">
        <v>226</v>
      </c>
      <c r="H140" s="185"/>
      <c r="J140" s="326" t="s">
        <v>226</v>
      </c>
    </row>
    <row r="141" spans="1:10" x14ac:dyDescent="0.35">
      <c r="A141" s="36"/>
      <c r="B141" s="174" t="s">
        <v>229</v>
      </c>
      <c r="C141" s="175" t="s">
        <v>234</v>
      </c>
      <c r="D141" s="185"/>
      <c r="E141" s="217" t="s">
        <v>1</v>
      </c>
      <c r="F141" s="225" t="s">
        <v>225</v>
      </c>
      <c r="G141" s="176" t="s">
        <v>227</v>
      </c>
      <c r="H141" s="185"/>
      <c r="J141" s="327" t="s">
        <v>227</v>
      </c>
    </row>
    <row r="142" spans="1:10" ht="15" thickBot="1" x14ac:dyDescent="0.4">
      <c r="A142" s="36"/>
      <c r="B142" s="177"/>
      <c r="C142" s="178"/>
      <c r="D142" s="185"/>
      <c r="E142" s="218" t="s">
        <v>192</v>
      </c>
      <c r="F142" s="226" t="s">
        <v>192</v>
      </c>
      <c r="G142" s="179" t="s">
        <v>192</v>
      </c>
      <c r="H142" s="185"/>
      <c r="J142" s="328" t="s">
        <v>192</v>
      </c>
    </row>
    <row r="143" spans="1:10" x14ac:dyDescent="0.35">
      <c r="A143" s="35" t="s">
        <v>54</v>
      </c>
      <c r="B143" s="81"/>
      <c r="C143" s="104"/>
      <c r="D143" s="180"/>
      <c r="E143" s="48"/>
      <c r="F143" s="58"/>
      <c r="G143" s="75"/>
      <c r="H143" s="46"/>
      <c r="J143" s="275"/>
    </row>
    <row r="144" spans="1:10" x14ac:dyDescent="0.35">
      <c r="A144" s="36" t="s">
        <v>55</v>
      </c>
      <c r="B144" s="82">
        <v>28831</v>
      </c>
      <c r="C144" s="105">
        <v>4840</v>
      </c>
      <c r="D144" s="46"/>
      <c r="E144" s="48">
        <v>18000</v>
      </c>
      <c r="F144" s="58">
        <v>20600</v>
      </c>
      <c r="G144" s="71">
        <v>21000</v>
      </c>
      <c r="H144" s="46"/>
      <c r="J144" s="268">
        <v>25000</v>
      </c>
    </row>
    <row r="145" spans="1:10" ht="15" thickBot="1" x14ac:dyDescent="0.4">
      <c r="A145" s="36" t="s">
        <v>56</v>
      </c>
      <c r="B145" s="82">
        <v>15336</v>
      </c>
      <c r="C145" s="105">
        <v>32</v>
      </c>
      <c r="D145" s="46"/>
      <c r="E145" s="48">
        <v>13400</v>
      </c>
      <c r="F145" s="58">
        <v>0</v>
      </c>
      <c r="G145" s="71">
        <v>1600</v>
      </c>
      <c r="H145" s="46"/>
      <c r="J145" s="268">
        <v>8000</v>
      </c>
    </row>
    <row r="146" spans="1:10" ht="15" thickBot="1" x14ac:dyDescent="0.4">
      <c r="A146" s="34" t="s">
        <v>57</v>
      </c>
      <c r="B146" s="83">
        <v>13495</v>
      </c>
      <c r="C146" s="107">
        <f>SUM(C144-C145)</f>
        <v>4808</v>
      </c>
      <c r="D146" s="50"/>
      <c r="E146" s="219">
        <f>E144-E145</f>
        <v>4600</v>
      </c>
      <c r="F146" s="59">
        <f>F144-F145</f>
        <v>20600</v>
      </c>
      <c r="G146" s="69">
        <f>G144-G145</f>
        <v>19400</v>
      </c>
      <c r="H146" s="50"/>
      <c r="J146" s="343">
        <f>J144-J145</f>
        <v>17000</v>
      </c>
    </row>
    <row r="147" spans="1:10" x14ac:dyDescent="0.35">
      <c r="A147" s="36"/>
      <c r="B147" s="82"/>
      <c r="C147" s="105"/>
      <c r="D147" s="46"/>
      <c r="E147" s="48"/>
      <c r="F147" s="58"/>
      <c r="G147" s="71"/>
      <c r="H147" s="46"/>
      <c r="J147" s="268"/>
    </row>
    <row r="148" spans="1:10" x14ac:dyDescent="0.35">
      <c r="A148" s="37" t="s">
        <v>190</v>
      </c>
      <c r="B148" s="82">
        <v>447644</v>
      </c>
      <c r="C148" s="105">
        <v>42679</v>
      </c>
      <c r="D148" s="46"/>
      <c r="E148" s="48">
        <v>275670</v>
      </c>
      <c r="F148" s="58">
        <v>215435</v>
      </c>
      <c r="G148" s="71">
        <v>250000</v>
      </c>
      <c r="H148" s="46"/>
      <c r="J148" s="268">
        <v>425000</v>
      </c>
    </row>
    <row r="149" spans="1:10" ht="15" thickBot="1" x14ac:dyDescent="0.4">
      <c r="A149" s="37" t="s">
        <v>58</v>
      </c>
      <c r="B149" s="82">
        <v>254453</v>
      </c>
      <c r="C149" s="105">
        <v>11078</v>
      </c>
      <c r="D149" s="46"/>
      <c r="E149" s="48">
        <v>137262</v>
      </c>
      <c r="F149" s="58">
        <v>432</v>
      </c>
      <c r="G149" s="71">
        <v>165000</v>
      </c>
      <c r="H149" s="46"/>
      <c r="J149" s="268">
        <v>250000</v>
      </c>
    </row>
    <row r="150" spans="1:10" ht="15" thickBot="1" x14ac:dyDescent="0.4">
      <c r="A150" s="35" t="s">
        <v>59</v>
      </c>
      <c r="B150" s="83">
        <v>193191</v>
      </c>
      <c r="C150" s="107">
        <f>SUM(C148-C149)</f>
        <v>31601</v>
      </c>
      <c r="D150" s="50"/>
      <c r="E150" s="219">
        <f>E148-E149</f>
        <v>138408</v>
      </c>
      <c r="F150" s="59">
        <f>F148-F149</f>
        <v>215003</v>
      </c>
      <c r="G150" s="69">
        <f>SUM(G148-G149)</f>
        <v>85000</v>
      </c>
      <c r="H150" s="50"/>
      <c r="J150" s="343">
        <f>SUM(J148-J149)</f>
        <v>175000</v>
      </c>
    </row>
    <row r="151" spans="1:10" x14ac:dyDescent="0.35">
      <c r="A151" s="35"/>
      <c r="B151" s="84"/>
      <c r="C151" s="111"/>
      <c r="D151" s="50"/>
      <c r="E151" s="223"/>
      <c r="F151" s="61"/>
      <c r="G151" s="74"/>
      <c r="H151" s="50"/>
      <c r="J151" s="270"/>
    </row>
    <row r="152" spans="1:10" x14ac:dyDescent="0.35">
      <c r="A152" s="37" t="s">
        <v>60</v>
      </c>
      <c r="B152" s="82">
        <v>25327</v>
      </c>
      <c r="C152" s="105">
        <v>38325</v>
      </c>
      <c r="D152" s="46"/>
      <c r="E152" s="48">
        <v>27000</v>
      </c>
      <c r="F152" s="58">
        <v>37100</v>
      </c>
      <c r="G152" s="71">
        <v>41000</v>
      </c>
      <c r="H152" s="46"/>
      <c r="J152" s="268">
        <v>32000</v>
      </c>
    </row>
    <row r="153" spans="1:10" ht="15" thickBot="1" x14ac:dyDescent="0.4">
      <c r="A153" s="37" t="s">
        <v>61</v>
      </c>
      <c r="B153" s="82">
        <v>14092</v>
      </c>
      <c r="C153" s="105">
        <v>17887</v>
      </c>
      <c r="D153" s="46"/>
      <c r="E153" s="48">
        <v>14500</v>
      </c>
      <c r="F153" s="58">
        <v>1193</v>
      </c>
      <c r="G153" s="71">
        <v>18000</v>
      </c>
      <c r="H153" s="46"/>
      <c r="J153" s="268">
        <v>18000</v>
      </c>
    </row>
    <row r="154" spans="1:10" ht="15" thickBot="1" x14ac:dyDescent="0.4">
      <c r="A154" s="35" t="s">
        <v>62</v>
      </c>
      <c r="B154" s="83">
        <v>11235</v>
      </c>
      <c r="C154" s="107">
        <f>SUM(C152-C153)</f>
        <v>20438</v>
      </c>
      <c r="D154" s="50"/>
      <c r="E154" s="219">
        <f>SUM(E152-E153)</f>
        <v>12500</v>
      </c>
      <c r="F154" s="59">
        <f>SUM(F152-F153)</f>
        <v>35907</v>
      </c>
      <c r="G154" s="69">
        <f>SUM(G152-G153)</f>
        <v>23000</v>
      </c>
      <c r="H154" s="50"/>
      <c r="J154" s="343">
        <f>SUM(J152-J153)</f>
        <v>14000</v>
      </c>
    </row>
    <row r="155" spans="1:10" x14ac:dyDescent="0.35">
      <c r="A155" s="35"/>
      <c r="B155" s="84"/>
      <c r="C155" s="111"/>
      <c r="D155" s="50"/>
      <c r="E155" s="223"/>
      <c r="F155" s="61"/>
      <c r="G155" s="74"/>
      <c r="H155" s="50"/>
      <c r="J155" s="270"/>
    </row>
    <row r="156" spans="1:10" x14ac:dyDescent="0.35">
      <c r="A156" s="37" t="s">
        <v>63</v>
      </c>
      <c r="B156" s="82">
        <v>147535</v>
      </c>
      <c r="C156" s="105">
        <v>63653</v>
      </c>
      <c r="D156" s="46"/>
      <c r="E156" s="48">
        <v>109330</v>
      </c>
      <c r="F156" s="58">
        <v>126238</v>
      </c>
      <c r="G156" s="71">
        <v>137000</v>
      </c>
      <c r="H156" s="46"/>
      <c r="J156" s="268">
        <v>145000</v>
      </c>
    </row>
    <row r="157" spans="1:10" ht="15" thickBot="1" x14ac:dyDescent="0.4">
      <c r="A157" s="37" t="s">
        <v>64</v>
      </c>
      <c r="B157" s="82">
        <v>66249</v>
      </c>
      <c r="C157" s="105">
        <v>49737</v>
      </c>
      <c r="D157" s="46"/>
      <c r="E157" s="48">
        <v>75010</v>
      </c>
      <c r="F157" s="58">
        <v>3841</v>
      </c>
      <c r="G157" s="71">
        <v>76000</v>
      </c>
      <c r="H157" s="46"/>
      <c r="J157" s="268">
        <v>78000</v>
      </c>
    </row>
    <row r="158" spans="1:10" ht="15" thickBot="1" x14ac:dyDescent="0.4">
      <c r="A158" s="35" t="s">
        <v>65</v>
      </c>
      <c r="B158" s="83">
        <v>81286</v>
      </c>
      <c r="C158" s="107">
        <f>SUM(C156-C157)</f>
        <v>13916</v>
      </c>
      <c r="D158" s="50"/>
      <c r="E158" s="219">
        <f>E156-E157</f>
        <v>34320</v>
      </c>
      <c r="F158" s="59">
        <f>F156-F157</f>
        <v>122397</v>
      </c>
      <c r="G158" s="69">
        <f>G156-G157</f>
        <v>61000</v>
      </c>
      <c r="H158" s="50"/>
      <c r="J158" s="343">
        <f t="shared" ref="J158" si="20">J156-J157</f>
        <v>67000</v>
      </c>
    </row>
    <row r="159" spans="1:10" x14ac:dyDescent="0.35">
      <c r="A159" s="35"/>
      <c r="B159" s="84"/>
      <c r="C159" s="111"/>
      <c r="D159" s="50"/>
      <c r="E159" s="223"/>
      <c r="F159" s="61"/>
      <c r="G159" s="74"/>
      <c r="H159" s="50"/>
      <c r="J159" s="270"/>
    </row>
    <row r="160" spans="1:10" x14ac:dyDescent="0.35">
      <c r="A160" s="37"/>
      <c r="B160" s="82">
        <v>0</v>
      </c>
      <c r="C160" s="105">
        <v>0</v>
      </c>
      <c r="D160" s="46"/>
      <c r="E160" s="48">
        <v>0</v>
      </c>
      <c r="F160" s="58">
        <v>0</v>
      </c>
      <c r="G160" s="71">
        <v>0</v>
      </c>
      <c r="H160" s="46"/>
      <c r="J160" s="268">
        <v>0</v>
      </c>
    </row>
    <row r="161" spans="1:10" ht="15" thickBot="1" x14ac:dyDescent="0.4">
      <c r="A161" s="37"/>
      <c r="B161" s="82">
        <v>0</v>
      </c>
      <c r="C161" s="105">
        <v>0</v>
      </c>
      <c r="D161" s="46"/>
      <c r="E161" s="48">
        <v>0</v>
      </c>
      <c r="F161" s="58">
        <v>0</v>
      </c>
      <c r="G161" s="71">
        <v>0</v>
      </c>
      <c r="H161" s="46"/>
      <c r="J161" s="268">
        <v>0</v>
      </c>
    </row>
    <row r="162" spans="1:10" ht="15" thickBot="1" x14ac:dyDescent="0.4">
      <c r="A162" s="35" t="s">
        <v>159</v>
      </c>
      <c r="B162" s="83">
        <v>0</v>
      </c>
      <c r="C162" s="107">
        <v>0</v>
      </c>
      <c r="D162" s="50"/>
      <c r="E162" s="219">
        <f>E160-E161</f>
        <v>0</v>
      </c>
      <c r="F162" s="59">
        <f>F160-F161</f>
        <v>0</v>
      </c>
      <c r="G162" s="69">
        <f>G160-G161</f>
        <v>0</v>
      </c>
      <c r="H162" s="50"/>
      <c r="J162" s="343">
        <f t="shared" ref="J162" si="21">J160-J161</f>
        <v>0</v>
      </c>
    </row>
    <row r="163" spans="1:10" x14ac:dyDescent="0.35">
      <c r="A163" s="35"/>
      <c r="B163" s="84"/>
      <c r="C163" s="111"/>
      <c r="D163" s="50"/>
      <c r="E163" s="223"/>
      <c r="F163" s="61"/>
      <c r="G163" s="74"/>
      <c r="H163" s="50"/>
      <c r="J163" s="270"/>
    </row>
    <row r="164" spans="1:10" x14ac:dyDescent="0.35">
      <c r="A164" s="35" t="s">
        <v>66</v>
      </c>
      <c r="B164" s="82"/>
      <c r="C164" s="105"/>
      <c r="D164" s="46"/>
      <c r="E164" s="48"/>
      <c r="F164" s="58"/>
      <c r="G164" s="71"/>
      <c r="H164" s="46"/>
      <c r="J164" s="268"/>
    </row>
    <row r="165" spans="1:10" x14ac:dyDescent="0.35">
      <c r="A165" s="37" t="s">
        <v>40</v>
      </c>
      <c r="B165" s="85">
        <f>SUM(B144, B148, B152, B156)</f>
        <v>649337</v>
      </c>
      <c r="C165" s="112">
        <f>SUM(C144, C148, C152, C156,)</f>
        <v>149497</v>
      </c>
      <c r="D165" s="90"/>
      <c r="E165" s="233">
        <f>E144+E148+E152+E156+E160</f>
        <v>430000</v>
      </c>
      <c r="F165" s="63">
        <f>F144+F148+F152+F156+F160</f>
        <v>399373</v>
      </c>
      <c r="G165" s="70">
        <f>G144+G148+G152+G156+G160</f>
        <v>449000</v>
      </c>
      <c r="H165" s="90"/>
      <c r="J165" s="344">
        <f t="shared" ref="J165" si="22">J144+J148+J152+J156+J160</f>
        <v>627000</v>
      </c>
    </row>
    <row r="166" spans="1:10" ht="15" thickBot="1" x14ac:dyDescent="0.4">
      <c r="A166" s="37" t="s">
        <v>41</v>
      </c>
      <c r="B166" s="85">
        <f>SUM(B145, B149, B153, B157)</f>
        <v>350130</v>
      </c>
      <c r="C166" s="112">
        <f>SUM(C145, C149, C153, C157)</f>
        <v>78734</v>
      </c>
      <c r="D166" s="90"/>
      <c r="E166" s="233">
        <f>E145+E149+E153+E157+E161</f>
        <v>240172</v>
      </c>
      <c r="F166" s="63">
        <f>F145+F149+F153+F157+F161</f>
        <v>5466</v>
      </c>
      <c r="G166" s="70">
        <f>G145+G149+G153+G157+G161</f>
        <v>260600</v>
      </c>
      <c r="H166" s="90"/>
      <c r="J166" s="344">
        <f t="shared" ref="J166" si="23">J145+J149+J153+J157+J161</f>
        <v>354000</v>
      </c>
    </row>
    <row r="167" spans="1:10" ht="15" thickBot="1" x14ac:dyDescent="0.4">
      <c r="A167" s="35" t="s">
        <v>42</v>
      </c>
      <c r="B167" s="83">
        <f>SUM(B165-B166)</f>
        <v>299207</v>
      </c>
      <c r="C167" s="107">
        <f>SUM(C165-C166)</f>
        <v>70763</v>
      </c>
      <c r="D167" s="50"/>
      <c r="E167" s="219">
        <f>E146+E150+E154+E158+E162</f>
        <v>189828</v>
      </c>
      <c r="F167" s="59">
        <f>F146+F150+F154+F158+F162</f>
        <v>393907</v>
      </c>
      <c r="G167" s="69">
        <f>G146+G150+G154+G158+G162</f>
        <v>188400</v>
      </c>
      <c r="H167" s="50"/>
      <c r="J167" s="343">
        <f t="shared" ref="J167" si="24">J146+J150+J154+J158+J162</f>
        <v>273000</v>
      </c>
    </row>
    <row r="168" spans="1:10" ht="15" thickBot="1" x14ac:dyDescent="0.4">
      <c r="A168" s="38"/>
      <c r="B168" s="50"/>
      <c r="C168" s="183"/>
      <c r="D168" s="50"/>
      <c r="E168" s="47"/>
      <c r="F168" s="47"/>
      <c r="G168" s="47"/>
      <c r="H168" s="47"/>
      <c r="J168" s="47"/>
    </row>
    <row r="169" spans="1:10" x14ac:dyDescent="0.35">
      <c r="A169" s="36"/>
      <c r="B169" s="171" t="s">
        <v>228</v>
      </c>
      <c r="C169" s="172" t="s">
        <v>233</v>
      </c>
      <c r="D169" s="185"/>
      <c r="E169" s="216" t="s">
        <v>155</v>
      </c>
      <c r="F169" s="224" t="s">
        <v>270</v>
      </c>
      <c r="G169" s="173" t="s">
        <v>226</v>
      </c>
      <c r="H169" s="185"/>
      <c r="J169" s="326" t="s">
        <v>226</v>
      </c>
    </row>
    <row r="170" spans="1:10" x14ac:dyDescent="0.35">
      <c r="A170" s="36"/>
      <c r="B170" s="174" t="s">
        <v>229</v>
      </c>
      <c r="C170" s="175" t="s">
        <v>234</v>
      </c>
      <c r="D170" s="185"/>
      <c r="E170" s="217" t="s">
        <v>1</v>
      </c>
      <c r="F170" s="225" t="s">
        <v>225</v>
      </c>
      <c r="G170" s="176" t="s">
        <v>227</v>
      </c>
      <c r="H170" s="185"/>
      <c r="J170" s="327" t="s">
        <v>227</v>
      </c>
    </row>
    <row r="171" spans="1:10" ht="15" thickBot="1" x14ac:dyDescent="0.4">
      <c r="A171" s="36"/>
      <c r="B171" s="177"/>
      <c r="C171" s="178"/>
      <c r="D171" s="185"/>
      <c r="E171" s="218" t="s">
        <v>192</v>
      </c>
      <c r="F171" s="226" t="s">
        <v>192</v>
      </c>
      <c r="G171" s="179" t="s">
        <v>192</v>
      </c>
      <c r="H171" s="185"/>
      <c r="J171" s="328" t="s">
        <v>192</v>
      </c>
    </row>
    <row r="172" spans="1:10" x14ac:dyDescent="0.35">
      <c r="A172" s="35" t="s">
        <v>67</v>
      </c>
      <c r="B172" s="81"/>
      <c r="C172" s="104"/>
      <c r="D172" s="180"/>
      <c r="E172" s="48"/>
      <c r="F172" s="58"/>
      <c r="G172" s="71"/>
      <c r="H172" s="46"/>
      <c r="J172" s="268"/>
    </row>
    <row r="173" spans="1:10" x14ac:dyDescent="0.35">
      <c r="A173" s="37" t="s">
        <v>68</v>
      </c>
      <c r="B173" s="91">
        <v>13000</v>
      </c>
      <c r="C173" s="105">
        <v>13715</v>
      </c>
      <c r="D173" s="46"/>
      <c r="E173" s="48">
        <v>17360</v>
      </c>
      <c r="F173" s="58">
        <v>20205</v>
      </c>
      <c r="G173" s="71">
        <v>14000</v>
      </c>
      <c r="H173" s="46"/>
      <c r="J173" s="268">
        <v>6000</v>
      </c>
    </row>
    <row r="174" spans="1:10" ht="15" thickBot="1" x14ac:dyDescent="0.4">
      <c r="A174" s="37" t="s">
        <v>69</v>
      </c>
      <c r="B174" s="91">
        <v>5470</v>
      </c>
      <c r="C174" s="105">
        <v>9129</v>
      </c>
      <c r="D174" s="46"/>
      <c r="E174" s="48">
        <v>11484</v>
      </c>
      <c r="F174" s="58">
        <v>0</v>
      </c>
      <c r="G174" s="71">
        <v>9100</v>
      </c>
      <c r="H174" s="46"/>
      <c r="J174" s="268">
        <v>3900</v>
      </c>
    </row>
    <row r="175" spans="1:10" ht="15" thickBot="1" x14ac:dyDescent="0.4">
      <c r="A175" s="35" t="s">
        <v>70</v>
      </c>
      <c r="B175" s="83">
        <v>7530</v>
      </c>
      <c r="C175" s="107">
        <f>SUM(C173-C174)</f>
        <v>4586</v>
      </c>
      <c r="D175" s="50"/>
      <c r="E175" s="219">
        <f>E173-E174</f>
        <v>5876</v>
      </c>
      <c r="F175" s="227">
        <f>F173-F174</f>
        <v>20205</v>
      </c>
      <c r="G175" s="69">
        <f>SUM(G173-G174)</f>
        <v>4900</v>
      </c>
      <c r="H175" s="50"/>
      <c r="J175" s="343">
        <f>SUM(J173-J174)</f>
        <v>2100</v>
      </c>
    </row>
    <row r="176" spans="1:10" x14ac:dyDescent="0.35">
      <c r="A176" s="35"/>
      <c r="B176" s="91"/>
      <c r="C176" s="105"/>
      <c r="D176" s="46"/>
      <c r="E176" s="232"/>
      <c r="F176" s="60"/>
      <c r="G176" s="72"/>
      <c r="H176" s="285"/>
      <c r="J176" s="269"/>
    </row>
    <row r="177" spans="1:10" x14ac:dyDescent="0.35">
      <c r="A177" s="35"/>
      <c r="B177" s="91"/>
      <c r="C177" s="105"/>
      <c r="D177" s="46"/>
      <c r="E177" s="232"/>
      <c r="F177" s="60"/>
      <c r="G177" s="72"/>
      <c r="H177" s="285"/>
      <c r="J177" s="269"/>
    </row>
    <row r="178" spans="1:10" x14ac:dyDescent="0.35">
      <c r="A178" s="37" t="s">
        <v>71</v>
      </c>
      <c r="B178" s="91">
        <v>43738</v>
      </c>
      <c r="C178" s="105">
        <v>13696</v>
      </c>
      <c r="D178" s="46"/>
      <c r="E178" s="48">
        <v>33160</v>
      </c>
      <c r="F178" s="58">
        <v>16566</v>
      </c>
      <c r="G178" s="71">
        <v>33160</v>
      </c>
      <c r="H178" s="46"/>
      <c r="J178" s="268">
        <v>40000</v>
      </c>
    </row>
    <row r="179" spans="1:10" ht="15" thickBot="1" x14ac:dyDescent="0.4">
      <c r="A179" s="37" t="s">
        <v>72</v>
      </c>
      <c r="B179" s="91">
        <v>32202</v>
      </c>
      <c r="C179" s="105">
        <v>9176</v>
      </c>
      <c r="D179" s="46"/>
      <c r="E179" s="48">
        <v>21554</v>
      </c>
      <c r="F179" s="58">
        <v>0</v>
      </c>
      <c r="G179" s="71">
        <v>21554</v>
      </c>
      <c r="H179" s="46"/>
      <c r="J179" s="268">
        <v>26000</v>
      </c>
    </row>
    <row r="180" spans="1:10" ht="15" thickBot="1" x14ac:dyDescent="0.4">
      <c r="A180" s="35" t="s">
        <v>73</v>
      </c>
      <c r="B180" s="83">
        <v>11536</v>
      </c>
      <c r="C180" s="107">
        <f>SUM(C178-C179)</f>
        <v>4520</v>
      </c>
      <c r="D180" s="50"/>
      <c r="E180" s="219">
        <f>E178-E179</f>
        <v>11606</v>
      </c>
      <c r="F180" s="227">
        <f>F178-F179</f>
        <v>16566</v>
      </c>
      <c r="G180" s="69">
        <f>G178-G179</f>
        <v>11606</v>
      </c>
      <c r="H180" s="50"/>
      <c r="J180" s="343">
        <f>J178-J179</f>
        <v>14000</v>
      </c>
    </row>
    <row r="181" spans="1:10" x14ac:dyDescent="0.35">
      <c r="A181" s="35"/>
      <c r="B181" s="91"/>
      <c r="C181" s="105"/>
      <c r="D181" s="46"/>
      <c r="E181" s="232"/>
      <c r="F181" s="60"/>
      <c r="G181" s="72"/>
      <c r="H181" s="285"/>
      <c r="J181" s="269"/>
    </row>
    <row r="182" spans="1:10" x14ac:dyDescent="0.35">
      <c r="A182" s="35"/>
      <c r="B182" s="91"/>
      <c r="C182" s="105"/>
      <c r="D182" s="46"/>
      <c r="E182" s="232"/>
      <c r="F182" s="60"/>
      <c r="G182" s="72"/>
      <c r="H182" s="285"/>
      <c r="J182" s="269"/>
    </row>
    <row r="183" spans="1:10" x14ac:dyDescent="0.35">
      <c r="A183" s="37" t="s">
        <v>74</v>
      </c>
      <c r="B183" s="91">
        <v>175045</v>
      </c>
      <c r="C183" s="105">
        <v>125894</v>
      </c>
      <c r="D183" s="46"/>
      <c r="E183" s="48">
        <v>162000</v>
      </c>
      <c r="F183" s="58">
        <v>91705</v>
      </c>
      <c r="G183" s="71">
        <v>162000</v>
      </c>
      <c r="H183" s="46"/>
      <c r="J183" s="268">
        <v>175000</v>
      </c>
    </row>
    <row r="184" spans="1:10" ht="15" thickBot="1" x14ac:dyDescent="0.4">
      <c r="A184" s="37" t="s">
        <v>75</v>
      </c>
      <c r="B184" s="91">
        <v>127641</v>
      </c>
      <c r="C184" s="105">
        <v>77256</v>
      </c>
      <c r="D184" s="46"/>
      <c r="E184" s="48">
        <v>111000</v>
      </c>
      <c r="F184" s="58">
        <v>64077</v>
      </c>
      <c r="G184" s="71">
        <v>111000</v>
      </c>
      <c r="H184" s="46"/>
      <c r="J184" s="268">
        <v>120000</v>
      </c>
    </row>
    <row r="185" spans="1:10" ht="15" thickBot="1" x14ac:dyDescent="0.4">
      <c r="A185" s="35" t="s">
        <v>76</v>
      </c>
      <c r="B185" s="83">
        <v>47405</v>
      </c>
      <c r="C185" s="107">
        <f>SUM(C183-C184)</f>
        <v>48638</v>
      </c>
      <c r="D185" s="50"/>
      <c r="E185" s="219">
        <f>E183-E184</f>
        <v>51000</v>
      </c>
      <c r="F185" s="227">
        <f>F183-F184</f>
        <v>27628</v>
      </c>
      <c r="G185" s="69">
        <f>G183-G184</f>
        <v>51000</v>
      </c>
      <c r="H185" s="50"/>
      <c r="J185" s="343">
        <f>J183-J184</f>
        <v>55000</v>
      </c>
    </row>
    <row r="186" spans="1:10" x14ac:dyDescent="0.35">
      <c r="A186" s="36"/>
      <c r="B186" s="91"/>
      <c r="C186" s="105"/>
      <c r="D186" s="46"/>
      <c r="E186" s="48"/>
      <c r="F186" s="58"/>
      <c r="G186" s="71"/>
      <c r="H186" s="46"/>
      <c r="J186" s="268"/>
    </row>
    <row r="187" spans="1:10" x14ac:dyDescent="0.35">
      <c r="A187" s="37" t="s">
        <v>207</v>
      </c>
      <c r="B187" s="91">
        <v>21627</v>
      </c>
      <c r="C187" s="105">
        <v>53</v>
      </c>
      <c r="D187" s="46"/>
      <c r="E187" s="48">
        <v>19000</v>
      </c>
      <c r="F187" s="58">
        <v>0</v>
      </c>
      <c r="G187" s="71">
        <v>19000</v>
      </c>
      <c r="H187" s="46"/>
      <c r="J187" s="268">
        <v>19000</v>
      </c>
    </row>
    <row r="188" spans="1:10" ht="15" thickBot="1" x14ac:dyDescent="0.4">
      <c r="A188" s="37" t="s">
        <v>77</v>
      </c>
      <c r="B188" s="91">
        <v>6528</v>
      </c>
      <c r="C188" s="105">
        <v>1449</v>
      </c>
      <c r="D188" s="46"/>
      <c r="E188" s="48">
        <v>7790</v>
      </c>
      <c r="F188" s="58">
        <v>0</v>
      </c>
      <c r="G188" s="71">
        <v>7790</v>
      </c>
      <c r="H188" s="46"/>
      <c r="J188" s="268">
        <v>8200</v>
      </c>
    </row>
    <row r="189" spans="1:10" ht="15" thickBot="1" x14ac:dyDescent="0.4">
      <c r="A189" s="35" t="s">
        <v>78</v>
      </c>
      <c r="B189" s="83">
        <v>15099</v>
      </c>
      <c r="C189" s="107">
        <f>SUM(C187-C188)</f>
        <v>-1396</v>
      </c>
      <c r="D189" s="50"/>
      <c r="E189" s="219">
        <f>E187-E188</f>
        <v>11210</v>
      </c>
      <c r="F189" s="227">
        <f>F187-F188</f>
        <v>0</v>
      </c>
      <c r="G189" s="69">
        <f>G187-G188</f>
        <v>11210</v>
      </c>
      <c r="H189" s="50"/>
      <c r="J189" s="343">
        <f>J187-J188</f>
        <v>10800</v>
      </c>
    </row>
    <row r="190" spans="1:10" x14ac:dyDescent="0.35">
      <c r="A190" s="36"/>
      <c r="B190" s="91"/>
      <c r="C190" s="105"/>
      <c r="D190" s="46"/>
      <c r="E190" s="48"/>
      <c r="F190" s="58"/>
      <c r="G190" s="71"/>
      <c r="H190" s="46"/>
      <c r="J190" s="268"/>
    </row>
    <row r="191" spans="1:10" x14ac:dyDescent="0.35">
      <c r="A191" s="37" t="s">
        <v>79</v>
      </c>
      <c r="B191" s="91">
        <v>23635</v>
      </c>
      <c r="C191" s="105">
        <v>32960</v>
      </c>
      <c r="D191" s="46"/>
      <c r="E191" s="48">
        <v>30000</v>
      </c>
      <c r="F191" s="58">
        <v>39180</v>
      </c>
      <c r="G191" s="71">
        <v>44000</v>
      </c>
      <c r="H191" s="46"/>
      <c r="J191" s="268">
        <v>35000</v>
      </c>
    </row>
    <row r="192" spans="1:10" ht="15" thickBot="1" x14ac:dyDescent="0.4">
      <c r="A192" s="37" t="s">
        <v>80</v>
      </c>
      <c r="B192" s="91">
        <v>5808</v>
      </c>
      <c r="C192" s="105">
        <v>5368</v>
      </c>
      <c r="D192" s="46"/>
      <c r="E192" s="48">
        <v>7000</v>
      </c>
      <c r="F192" s="58">
        <v>2969</v>
      </c>
      <c r="G192" s="71">
        <v>8000</v>
      </c>
      <c r="H192" s="46"/>
      <c r="J192" s="268">
        <v>7000</v>
      </c>
    </row>
    <row r="193" spans="1:10" ht="15" thickBot="1" x14ac:dyDescent="0.4">
      <c r="A193" s="35" t="s">
        <v>78</v>
      </c>
      <c r="B193" s="83">
        <v>17827</v>
      </c>
      <c r="C193" s="107">
        <f>SUM(C191-C192)</f>
        <v>27592</v>
      </c>
      <c r="D193" s="50"/>
      <c r="E193" s="219">
        <f>E191-E192</f>
        <v>23000</v>
      </c>
      <c r="F193" s="227">
        <f>F191-F192</f>
        <v>36211</v>
      </c>
      <c r="G193" s="69">
        <f>G191-G192</f>
        <v>36000</v>
      </c>
      <c r="H193" s="50"/>
      <c r="J193" s="343">
        <f t="shared" ref="J193" si="25">J191-J192</f>
        <v>28000</v>
      </c>
    </row>
    <row r="194" spans="1:10" x14ac:dyDescent="0.35">
      <c r="A194" s="36"/>
      <c r="B194" s="91"/>
      <c r="C194" s="105"/>
      <c r="D194" s="46"/>
      <c r="E194" s="48"/>
      <c r="F194" s="58"/>
      <c r="G194" s="71"/>
      <c r="H194" s="46"/>
      <c r="J194" s="268"/>
    </row>
    <row r="195" spans="1:10" x14ac:dyDescent="0.35">
      <c r="A195" s="37" t="s">
        <v>81</v>
      </c>
      <c r="B195" s="91">
        <v>107499</v>
      </c>
      <c r="C195" s="105">
        <f>SUM(C326)</f>
        <v>2000</v>
      </c>
      <c r="D195" s="46"/>
      <c r="E195" s="48">
        <f>SUM(E326)</f>
        <v>20275</v>
      </c>
      <c r="F195" s="58">
        <v>770</v>
      </c>
      <c r="G195" s="71">
        <f>SUM(G326)</f>
        <v>12350</v>
      </c>
      <c r="H195" s="46"/>
      <c r="J195" s="268">
        <f>SUM(J326)</f>
        <v>50230</v>
      </c>
    </row>
    <row r="196" spans="1:10" ht="15" thickBot="1" x14ac:dyDescent="0.4">
      <c r="A196" s="37" t="s">
        <v>82</v>
      </c>
      <c r="B196" s="91">
        <v>69445</v>
      </c>
      <c r="C196" s="105">
        <f>SUM(C327)</f>
        <v>3841</v>
      </c>
      <c r="D196" s="46"/>
      <c r="E196" s="48">
        <f>SUM(E327)</f>
        <v>7570</v>
      </c>
      <c r="F196" s="58">
        <v>258</v>
      </c>
      <c r="G196" s="71">
        <f>SUM(G327)</f>
        <v>6150</v>
      </c>
      <c r="H196" s="46"/>
      <c r="J196" s="268">
        <f>SUM(J327)</f>
        <v>25000</v>
      </c>
    </row>
    <row r="197" spans="1:10" ht="15" thickBot="1" x14ac:dyDescent="0.4">
      <c r="A197" s="35" t="s">
        <v>83</v>
      </c>
      <c r="B197" s="83">
        <v>38053</v>
      </c>
      <c r="C197" s="107">
        <f>SUM(C195-C196)</f>
        <v>-1841</v>
      </c>
      <c r="D197" s="50"/>
      <c r="E197" s="219">
        <f>SUM(E195-E196)</f>
        <v>12705</v>
      </c>
      <c r="F197" s="227">
        <f>SUM(F195-F196)</f>
        <v>512</v>
      </c>
      <c r="G197" s="69">
        <f>SUM(G195-G196)</f>
        <v>6200</v>
      </c>
      <c r="H197" s="50"/>
      <c r="J197" s="343">
        <f t="shared" ref="J197" si="26">SUM(J195-J196)</f>
        <v>25230</v>
      </c>
    </row>
    <row r="198" spans="1:10" x14ac:dyDescent="0.35">
      <c r="A198" s="36"/>
      <c r="B198" s="91"/>
      <c r="C198" s="105"/>
      <c r="D198" s="46"/>
      <c r="E198" s="48"/>
      <c r="F198" s="58"/>
      <c r="G198" s="71"/>
      <c r="H198" s="46"/>
      <c r="J198" s="268"/>
    </row>
    <row r="199" spans="1:10" x14ac:dyDescent="0.35">
      <c r="A199" s="37" t="s">
        <v>84</v>
      </c>
      <c r="B199" s="91"/>
      <c r="C199" s="105">
        <v>0</v>
      </c>
      <c r="D199" s="46"/>
      <c r="E199" s="48">
        <v>0</v>
      </c>
      <c r="F199" s="58">
        <v>0</v>
      </c>
      <c r="G199" s="71">
        <v>0</v>
      </c>
      <c r="H199" s="46"/>
      <c r="J199" s="268">
        <v>0</v>
      </c>
    </row>
    <row r="200" spans="1:10" ht="15" thickBot="1" x14ac:dyDescent="0.4">
      <c r="A200" s="37" t="s">
        <v>156</v>
      </c>
      <c r="B200" s="92">
        <v>1993</v>
      </c>
      <c r="C200" s="114">
        <v>0</v>
      </c>
      <c r="D200" s="46"/>
      <c r="E200" s="222">
        <v>0</v>
      </c>
      <c r="F200" s="228">
        <v>0</v>
      </c>
      <c r="G200" s="73">
        <v>0</v>
      </c>
      <c r="H200" s="46"/>
      <c r="J200" s="341">
        <v>0</v>
      </c>
    </row>
    <row r="201" spans="1:10" ht="15" thickBot="1" x14ac:dyDescent="0.4">
      <c r="A201" s="35" t="s">
        <v>85</v>
      </c>
      <c r="B201" s="83">
        <v>-1993</v>
      </c>
      <c r="C201" s="107">
        <v>0</v>
      </c>
      <c r="D201" s="50"/>
      <c r="E201" s="219">
        <v>0</v>
      </c>
      <c r="F201" s="227">
        <v>0</v>
      </c>
      <c r="G201" s="69">
        <v>0</v>
      </c>
      <c r="H201" s="50"/>
      <c r="J201" s="343">
        <v>0</v>
      </c>
    </row>
    <row r="202" spans="1:10" x14ac:dyDescent="0.35">
      <c r="A202" s="35"/>
      <c r="B202" s="93"/>
      <c r="C202" s="111"/>
      <c r="D202" s="50"/>
      <c r="E202" s="223"/>
      <c r="F202" s="61"/>
      <c r="G202" s="74"/>
      <c r="H202" s="50"/>
      <c r="J202" s="270"/>
    </row>
    <row r="203" spans="1:10" x14ac:dyDescent="0.35">
      <c r="A203" s="37" t="s">
        <v>245</v>
      </c>
      <c r="B203" s="91">
        <v>3700</v>
      </c>
      <c r="C203" s="105">
        <v>0</v>
      </c>
      <c r="D203" s="46"/>
      <c r="E203" s="48"/>
      <c r="F203" s="58"/>
      <c r="G203" s="71"/>
      <c r="H203" s="46"/>
      <c r="J203" s="268"/>
    </row>
    <row r="204" spans="1:10" ht="15" thickBot="1" x14ac:dyDescent="0.4">
      <c r="A204" s="37" t="s">
        <v>246</v>
      </c>
      <c r="B204" s="91">
        <v>16480</v>
      </c>
      <c r="C204" s="105">
        <v>7004</v>
      </c>
      <c r="D204" s="46"/>
      <c r="E204" s="48"/>
      <c r="F204" s="58"/>
      <c r="G204" s="71"/>
      <c r="H204" s="46"/>
      <c r="J204" s="268"/>
    </row>
    <row r="205" spans="1:10" ht="15" thickBot="1" x14ac:dyDescent="0.4">
      <c r="A205" s="35"/>
      <c r="B205" s="83">
        <v>-12780</v>
      </c>
      <c r="C205" s="107">
        <f>SUM(C203-C204)</f>
        <v>-7004</v>
      </c>
      <c r="D205" s="50"/>
      <c r="E205" s="219"/>
      <c r="F205" s="227"/>
      <c r="G205" s="69"/>
      <c r="H205" s="50"/>
      <c r="J205" s="343"/>
    </row>
    <row r="206" spans="1:10" x14ac:dyDescent="0.35">
      <c r="A206" s="36"/>
      <c r="B206" s="93"/>
      <c r="C206" s="111"/>
      <c r="D206" s="50"/>
      <c r="E206" s="223"/>
      <c r="F206" s="61"/>
      <c r="G206" s="74"/>
      <c r="H206" s="50"/>
      <c r="J206" s="270"/>
    </row>
    <row r="207" spans="1:10" x14ac:dyDescent="0.35">
      <c r="A207" s="35" t="s">
        <v>86</v>
      </c>
      <c r="B207" s="91"/>
      <c r="C207" s="105"/>
      <c r="D207" s="46"/>
      <c r="E207" s="48"/>
      <c r="F207" s="58"/>
      <c r="G207" s="71"/>
      <c r="H207" s="46"/>
      <c r="J207" s="268"/>
    </row>
    <row r="208" spans="1:10" x14ac:dyDescent="0.35">
      <c r="A208" s="37" t="s">
        <v>40</v>
      </c>
      <c r="B208" s="85">
        <f>SUM(B173, B178, B183, B187, B191, B195, B203)</f>
        <v>388244</v>
      </c>
      <c r="C208" s="112">
        <f>SUM(C173, C178, C183, C187, C191, C195, C199, C203)</f>
        <v>188318</v>
      </c>
      <c r="D208" s="90"/>
      <c r="E208" s="233">
        <f>E173+E191+E195+E199+E203+E187+E178+E183</f>
        <v>281795</v>
      </c>
      <c r="F208" s="229">
        <f>F173+F191+F195+F199+F203+F187+F178+F183</f>
        <v>168426</v>
      </c>
      <c r="G208" s="70">
        <f>G173+G191+G195+G199+G203+G187+G178+G183</f>
        <v>284510</v>
      </c>
      <c r="H208" s="90"/>
      <c r="J208" s="344">
        <f>J173+J191+J195+J199+J203+J187+J178+J183</f>
        <v>325230</v>
      </c>
    </row>
    <row r="209" spans="1:10" ht="15" thickBot="1" x14ac:dyDescent="0.4">
      <c r="A209" s="37" t="s">
        <v>41</v>
      </c>
      <c r="B209" s="85">
        <f>SUM(B174, B179, B184, B188, B192, B196, B200, B204)</f>
        <v>265567</v>
      </c>
      <c r="C209" s="112">
        <f>SUM(C174, C179, C184, C188, C192, C196, C200, C204)</f>
        <v>113223</v>
      </c>
      <c r="D209" s="90"/>
      <c r="E209" s="233">
        <f>E174+E196+E200+E204+E192+E188+E179+E184</f>
        <v>166398</v>
      </c>
      <c r="F209" s="229">
        <f>SUM(F174, F179, F184, F188, F192, F196, F200, F204,)</f>
        <v>67304</v>
      </c>
      <c r="G209" s="70">
        <f>G174+G196+G200+G204+G192+G188+G179+G184</f>
        <v>163594</v>
      </c>
      <c r="H209" s="90"/>
      <c r="J209" s="344">
        <f t="shared" ref="J209" si="27">J174+J196+J200+J204+J192+J188+J179+J184</f>
        <v>190100</v>
      </c>
    </row>
    <row r="210" spans="1:10" ht="15" thickBot="1" x14ac:dyDescent="0.4">
      <c r="A210" s="38" t="s">
        <v>42</v>
      </c>
      <c r="B210" s="83">
        <f>SUM(B208-B209)</f>
        <v>122677</v>
      </c>
      <c r="C210" s="107">
        <f>SUM(C208-C209)</f>
        <v>75095</v>
      </c>
      <c r="D210" s="50"/>
      <c r="E210" s="219">
        <f>E208-E209</f>
        <v>115397</v>
      </c>
      <c r="F210" s="227">
        <f>F208-F209</f>
        <v>101122</v>
      </c>
      <c r="G210" s="69">
        <f>G208-G209</f>
        <v>120916</v>
      </c>
      <c r="H210" s="50"/>
      <c r="J210" s="343">
        <f t="shared" ref="J210" si="28">J208-J209</f>
        <v>135130</v>
      </c>
    </row>
    <row r="211" spans="1:10" ht="15" thickBot="1" x14ac:dyDescent="0.4">
      <c r="A211" s="38"/>
      <c r="B211" s="49"/>
      <c r="C211" s="184"/>
      <c r="D211" s="50"/>
      <c r="E211" s="115"/>
      <c r="F211" s="49"/>
      <c r="G211" s="49"/>
      <c r="H211" s="50"/>
      <c r="J211" s="274"/>
    </row>
    <row r="212" spans="1:10" x14ac:dyDescent="0.35">
      <c r="A212" s="36"/>
      <c r="B212" s="171" t="s">
        <v>228</v>
      </c>
      <c r="C212" s="172" t="s">
        <v>233</v>
      </c>
      <c r="D212" s="185"/>
      <c r="E212" s="216" t="s">
        <v>155</v>
      </c>
      <c r="F212" s="224" t="s">
        <v>270</v>
      </c>
      <c r="G212" s="173" t="s">
        <v>226</v>
      </c>
      <c r="H212" s="185"/>
      <c r="J212" s="326" t="s">
        <v>226</v>
      </c>
    </row>
    <row r="213" spans="1:10" x14ac:dyDescent="0.35">
      <c r="A213" s="36"/>
      <c r="B213" s="174" t="s">
        <v>229</v>
      </c>
      <c r="C213" s="175" t="s">
        <v>234</v>
      </c>
      <c r="D213" s="185"/>
      <c r="E213" s="217" t="s">
        <v>1</v>
      </c>
      <c r="F213" s="225" t="s">
        <v>225</v>
      </c>
      <c r="G213" s="176" t="s">
        <v>227</v>
      </c>
      <c r="H213" s="185"/>
      <c r="J213" s="327" t="s">
        <v>227</v>
      </c>
    </row>
    <row r="214" spans="1:10" ht="15" thickBot="1" x14ac:dyDescent="0.4">
      <c r="A214" s="34" t="s">
        <v>87</v>
      </c>
      <c r="B214" s="177"/>
      <c r="C214" s="178"/>
      <c r="D214" s="185"/>
      <c r="E214" s="218" t="s">
        <v>192</v>
      </c>
      <c r="F214" s="226" t="s">
        <v>192</v>
      </c>
      <c r="G214" s="179" t="s">
        <v>192</v>
      </c>
      <c r="H214" s="185"/>
      <c r="J214" s="328" t="s">
        <v>192</v>
      </c>
    </row>
    <row r="215" spans="1:10" x14ac:dyDescent="0.35">
      <c r="A215" s="36" t="s">
        <v>88</v>
      </c>
      <c r="B215" s="94">
        <v>3200</v>
      </c>
      <c r="C215" s="116">
        <v>510</v>
      </c>
      <c r="D215" s="195"/>
      <c r="E215" s="48">
        <v>2160</v>
      </c>
      <c r="F215" s="58">
        <v>0</v>
      </c>
      <c r="G215" s="71">
        <v>2160</v>
      </c>
      <c r="H215" s="46"/>
      <c r="J215" s="268">
        <v>2160</v>
      </c>
    </row>
    <row r="216" spans="1:10" ht="15" thickBot="1" x14ac:dyDescent="0.4">
      <c r="A216" s="36" t="s">
        <v>89</v>
      </c>
      <c r="B216" s="92"/>
      <c r="C216" s="114">
        <v>0</v>
      </c>
      <c r="D216" s="46"/>
      <c r="E216" s="222">
        <v>0</v>
      </c>
      <c r="F216" s="228">
        <v>0</v>
      </c>
      <c r="G216" s="73">
        <v>0</v>
      </c>
      <c r="H216" s="46"/>
      <c r="J216" s="341">
        <v>0</v>
      </c>
    </row>
    <row r="217" spans="1:10" ht="15" thickBot="1" x14ac:dyDescent="0.4">
      <c r="A217" s="34" t="s">
        <v>90</v>
      </c>
      <c r="B217" s="83">
        <v>3200</v>
      </c>
      <c r="C217" s="107">
        <f>SUM(C215-C216)</f>
        <v>510</v>
      </c>
      <c r="D217" s="50"/>
      <c r="E217" s="219">
        <f>E215-E216</f>
        <v>2160</v>
      </c>
      <c r="F217" s="227">
        <v>0</v>
      </c>
      <c r="G217" s="69">
        <f>G215-G216</f>
        <v>2160</v>
      </c>
      <c r="H217" s="50"/>
      <c r="J217" s="343">
        <f t="shared" ref="J217" si="29">J215-J216</f>
        <v>2160</v>
      </c>
    </row>
    <row r="218" spans="1:10" x14ac:dyDescent="0.35">
      <c r="A218" s="34"/>
      <c r="B218" s="93"/>
      <c r="C218" s="111"/>
      <c r="D218" s="50"/>
      <c r="E218" s="223"/>
      <c r="F218" s="61"/>
      <c r="G218" s="74"/>
      <c r="H218" s="50"/>
      <c r="J218" s="270"/>
    </row>
    <row r="219" spans="1:10" x14ac:dyDescent="0.35">
      <c r="A219" s="37" t="s">
        <v>91</v>
      </c>
      <c r="B219" s="91">
        <v>10201</v>
      </c>
      <c r="C219" s="105">
        <v>183</v>
      </c>
      <c r="D219" s="46"/>
      <c r="E219" s="48">
        <v>5000</v>
      </c>
      <c r="F219" s="58">
        <v>0</v>
      </c>
      <c r="G219" s="71">
        <v>5000</v>
      </c>
      <c r="H219" s="46"/>
      <c r="J219" s="268">
        <v>6000</v>
      </c>
    </row>
    <row r="220" spans="1:10" ht="15" thickBot="1" x14ac:dyDescent="0.4">
      <c r="A220" s="37" t="s">
        <v>92</v>
      </c>
      <c r="B220" s="91">
        <v>2186</v>
      </c>
      <c r="C220" s="105">
        <v>118</v>
      </c>
      <c r="D220" s="46"/>
      <c r="E220" s="48">
        <v>0</v>
      </c>
      <c r="F220" s="58">
        <v>0</v>
      </c>
      <c r="G220" s="71">
        <v>0</v>
      </c>
      <c r="H220" s="46"/>
      <c r="J220" s="268">
        <v>0</v>
      </c>
    </row>
    <row r="221" spans="1:10" ht="15" thickBot="1" x14ac:dyDescent="0.4">
      <c r="A221" s="35" t="s">
        <v>93</v>
      </c>
      <c r="B221" s="83">
        <v>8015</v>
      </c>
      <c r="C221" s="107">
        <f>SUM(C219-C220)</f>
        <v>65</v>
      </c>
      <c r="D221" s="50"/>
      <c r="E221" s="219">
        <f>E219-E220</f>
        <v>5000</v>
      </c>
      <c r="F221" s="227">
        <v>0</v>
      </c>
      <c r="G221" s="69">
        <f>G219-G220</f>
        <v>5000</v>
      </c>
      <c r="H221" s="50"/>
      <c r="J221" s="343">
        <f t="shared" ref="J221" si="30">J219-J220</f>
        <v>6000</v>
      </c>
    </row>
    <row r="222" spans="1:10" x14ac:dyDescent="0.35">
      <c r="A222" s="36"/>
      <c r="B222" s="91"/>
      <c r="C222" s="105"/>
      <c r="D222" s="46"/>
      <c r="E222" s="48"/>
      <c r="F222" s="58"/>
      <c r="G222" s="71"/>
      <c r="H222" s="46"/>
      <c r="J222" s="268"/>
    </row>
    <row r="223" spans="1:10" x14ac:dyDescent="0.35">
      <c r="A223" s="37" t="s">
        <v>94</v>
      </c>
      <c r="B223" s="91">
        <v>7598</v>
      </c>
      <c r="C223" s="105">
        <v>165</v>
      </c>
      <c r="D223" s="46"/>
      <c r="E223" s="48">
        <v>5000</v>
      </c>
      <c r="F223" s="58">
        <v>0</v>
      </c>
      <c r="G223" s="71">
        <v>5000</v>
      </c>
      <c r="H223" s="46"/>
      <c r="J223" s="268">
        <v>6000</v>
      </c>
    </row>
    <row r="224" spans="1:10" ht="15" thickBot="1" x14ac:dyDescent="0.4">
      <c r="A224" s="37" t="s">
        <v>95</v>
      </c>
      <c r="B224" s="91">
        <v>380</v>
      </c>
      <c r="C224" s="105">
        <v>0</v>
      </c>
      <c r="D224" s="46"/>
      <c r="E224" s="48">
        <v>0</v>
      </c>
      <c r="F224" s="58">
        <v>0</v>
      </c>
      <c r="G224" s="71">
        <v>0</v>
      </c>
      <c r="H224" s="46"/>
      <c r="J224" s="268">
        <v>0</v>
      </c>
    </row>
    <row r="225" spans="1:10" ht="15" thickBot="1" x14ac:dyDescent="0.4">
      <c r="A225" s="35" t="s">
        <v>96</v>
      </c>
      <c r="B225" s="83">
        <v>7217</v>
      </c>
      <c r="C225" s="107">
        <f>SUM(C223-C224)</f>
        <v>165</v>
      </c>
      <c r="D225" s="50"/>
      <c r="E225" s="219">
        <f>E223-E224</f>
        <v>5000</v>
      </c>
      <c r="F225" s="227">
        <v>0</v>
      </c>
      <c r="G225" s="69">
        <f>G223-G224</f>
        <v>5000</v>
      </c>
      <c r="H225" s="50"/>
      <c r="J225" s="343">
        <f t="shared" ref="J225" si="31">J223-J224</f>
        <v>6000</v>
      </c>
    </row>
    <row r="226" spans="1:10" x14ac:dyDescent="0.35">
      <c r="A226" s="35"/>
      <c r="B226" s="93"/>
      <c r="C226" s="111"/>
      <c r="D226" s="50"/>
      <c r="E226" s="223"/>
      <c r="F226" s="61"/>
      <c r="G226" s="74"/>
      <c r="H226" s="50"/>
      <c r="J226" s="270"/>
    </row>
    <row r="227" spans="1:10" x14ac:dyDescent="0.35">
      <c r="A227" s="35" t="s">
        <v>97</v>
      </c>
      <c r="B227" s="93"/>
      <c r="C227" s="111"/>
      <c r="D227" s="50"/>
      <c r="E227" s="223"/>
      <c r="F227" s="61"/>
      <c r="G227" s="74"/>
      <c r="H227" s="50"/>
      <c r="J227" s="270"/>
    </row>
    <row r="228" spans="1:10" x14ac:dyDescent="0.35">
      <c r="A228" s="37" t="s">
        <v>98</v>
      </c>
      <c r="B228" s="91">
        <f>SUM(B215, B219, B223)</f>
        <v>20999</v>
      </c>
      <c r="C228" s="105">
        <f>SUM(C215, C219, C223)</f>
        <v>858</v>
      </c>
      <c r="D228" s="46"/>
      <c r="E228" s="48">
        <f>SUM(E215,E219,E223)</f>
        <v>12160</v>
      </c>
      <c r="F228" s="58">
        <v>0</v>
      </c>
      <c r="G228" s="71">
        <f>SUM(G215,G219,G223)</f>
        <v>12160</v>
      </c>
      <c r="H228" s="46"/>
      <c r="J228" s="268">
        <f t="shared" ref="J228" si="32">SUM(J215,J219,J223)</f>
        <v>14160</v>
      </c>
    </row>
    <row r="229" spans="1:10" x14ac:dyDescent="0.35">
      <c r="A229" s="37" t="s">
        <v>99</v>
      </c>
      <c r="B229" s="91">
        <f>SUM(B216, B220, B224)</f>
        <v>2566</v>
      </c>
      <c r="C229" s="105">
        <f>SUM(C216, C220, C224,)</f>
        <v>118</v>
      </c>
      <c r="D229" s="46"/>
      <c r="E229" s="48">
        <f>SUM(E216,E220,E224)</f>
        <v>0</v>
      </c>
      <c r="F229" s="58">
        <v>0</v>
      </c>
      <c r="G229" s="71">
        <f>SUM(G216,G220,G224)</f>
        <v>0</v>
      </c>
      <c r="H229" s="46"/>
      <c r="J229" s="268">
        <f t="shared" ref="J229" si="33">SUM(J216,J220,J224)</f>
        <v>0</v>
      </c>
    </row>
    <row r="230" spans="1:10" ht="15" thickBot="1" x14ac:dyDescent="0.4">
      <c r="A230" s="37" t="s">
        <v>53</v>
      </c>
      <c r="B230" s="91">
        <v>0</v>
      </c>
      <c r="C230" s="105">
        <v>0</v>
      </c>
      <c r="D230" s="46"/>
      <c r="E230" s="48">
        <v>1000</v>
      </c>
      <c r="F230" s="58">
        <v>0</v>
      </c>
      <c r="G230" s="71">
        <v>1000</v>
      </c>
      <c r="H230" s="46"/>
      <c r="J230" s="268">
        <v>1000</v>
      </c>
    </row>
    <row r="231" spans="1:10" ht="15" thickBot="1" x14ac:dyDescent="0.4">
      <c r="A231" s="35" t="s">
        <v>100</v>
      </c>
      <c r="B231" s="83">
        <f>SUM(B228-B230)</f>
        <v>20999</v>
      </c>
      <c r="C231" s="107">
        <f>SUM(C228-C229-C230)</f>
        <v>740</v>
      </c>
      <c r="D231" s="50"/>
      <c r="E231" s="219">
        <f>SUM(E228-E229-E230)</f>
        <v>11160</v>
      </c>
      <c r="F231" s="227">
        <v>0</v>
      </c>
      <c r="G231" s="69">
        <f>SUM(G228-G229-G230)</f>
        <v>11160</v>
      </c>
      <c r="H231" s="50"/>
      <c r="J231" s="343">
        <f t="shared" ref="J231" si="34">SUM(J228-J229-J230)</f>
        <v>13160</v>
      </c>
    </row>
    <row r="232" spans="1:10" x14ac:dyDescent="0.35">
      <c r="A232" s="38"/>
      <c r="B232" s="50"/>
      <c r="C232" s="50"/>
      <c r="D232" s="50"/>
      <c r="E232" s="113"/>
      <c r="F232" s="50"/>
      <c r="G232" s="50"/>
      <c r="H232" s="50"/>
      <c r="J232" s="50"/>
    </row>
    <row r="233" spans="1:10" ht="15" thickBot="1" x14ac:dyDescent="0.4">
      <c r="A233" s="38"/>
      <c r="B233" s="50"/>
      <c r="C233" s="50"/>
      <c r="D233" s="50"/>
      <c r="E233" s="234"/>
      <c r="F233" s="47"/>
      <c r="G233" s="47"/>
      <c r="H233" s="47"/>
      <c r="J233" s="47"/>
    </row>
    <row r="234" spans="1:10" x14ac:dyDescent="0.35">
      <c r="A234" s="41" t="s">
        <v>101</v>
      </c>
      <c r="B234" s="171" t="s">
        <v>228</v>
      </c>
      <c r="C234" s="172" t="s">
        <v>233</v>
      </c>
      <c r="D234" s="185"/>
      <c r="E234" s="216" t="s">
        <v>155</v>
      </c>
      <c r="F234" s="224" t="s">
        <v>270</v>
      </c>
      <c r="G234" s="173" t="s">
        <v>226</v>
      </c>
      <c r="H234" s="185"/>
      <c r="J234" s="264" t="s">
        <v>226</v>
      </c>
    </row>
    <row r="235" spans="1:10" x14ac:dyDescent="0.35">
      <c r="A235" s="41"/>
      <c r="B235" s="174" t="s">
        <v>229</v>
      </c>
      <c r="C235" s="175" t="s">
        <v>234</v>
      </c>
      <c r="D235" s="185"/>
      <c r="E235" s="217" t="s">
        <v>1</v>
      </c>
      <c r="F235" s="225" t="s">
        <v>225</v>
      </c>
      <c r="G235" s="176" t="s">
        <v>227</v>
      </c>
      <c r="H235" s="185"/>
      <c r="J235" s="265" t="s">
        <v>227</v>
      </c>
    </row>
    <row r="236" spans="1:10" ht="15" thickBot="1" x14ac:dyDescent="0.4">
      <c r="A236" s="51"/>
      <c r="B236" s="177"/>
      <c r="C236" s="178"/>
      <c r="D236" s="185"/>
      <c r="E236" s="218" t="s">
        <v>192</v>
      </c>
      <c r="F236" s="226" t="s">
        <v>192</v>
      </c>
      <c r="G236" s="179" t="s">
        <v>192</v>
      </c>
      <c r="H236" s="185"/>
      <c r="J236" s="266" t="s">
        <v>192</v>
      </c>
    </row>
    <row r="237" spans="1:10" x14ac:dyDescent="0.35">
      <c r="A237" s="37" t="s">
        <v>102</v>
      </c>
      <c r="B237" s="122">
        <v>-6684.58</v>
      </c>
      <c r="C237" s="123">
        <v>-5799</v>
      </c>
      <c r="D237" s="127"/>
      <c r="E237" s="52">
        <v>-7300</v>
      </c>
      <c r="F237" s="230">
        <v>-1703</v>
      </c>
      <c r="G237" s="75">
        <v>-7300</v>
      </c>
      <c r="H237" s="46"/>
      <c r="J237" s="275">
        <v>-7300</v>
      </c>
    </row>
    <row r="238" spans="1:10" x14ac:dyDescent="0.35">
      <c r="A238" s="37" t="s">
        <v>103</v>
      </c>
      <c r="B238" s="122">
        <v>-1271.43</v>
      </c>
      <c r="C238" s="123">
        <v>-1174</v>
      </c>
      <c r="D238" s="127"/>
      <c r="E238" s="48">
        <v>-1300</v>
      </c>
      <c r="F238" s="58">
        <v>-192</v>
      </c>
      <c r="G238" s="71">
        <v>-1300</v>
      </c>
      <c r="H238" s="46"/>
      <c r="J238" s="268">
        <v>-1300</v>
      </c>
    </row>
    <row r="239" spans="1:10" x14ac:dyDescent="0.35">
      <c r="A239" s="53" t="s">
        <v>191</v>
      </c>
      <c r="B239" s="122">
        <v>-3000</v>
      </c>
      <c r="C239" s="123">
        <v>-3547</v>
      </c>
      <c r="D239" s="127"/>
      <c r="E239" s="48">
        <v>-3200</v>
      </c>
      <c r="F239" s="58">
        <v>-500</v>
      </c>
      <c r="G239" s="71">
        <v>-3200</v>
      </c>
      <c r="H239" s="46"/>
      <c r="J239" s="268">
        <v>-3200</v>
      </c>
    </row>
    <row r="240" spans="1:10" x14ac:dyDescent="0.35">
      <c r="A240" s="37" t="s">
        <v>104</v>
      </c>
      <c r="B240" s="122">
        <v>-4108.82</v>
      </c>
      <c r="C240" s="123">
        <v>-3704</v>
      </c>
      <c r="D240" s="127"/>
      <c r="E240" s="48">
        <v>-4000</v>
      </c>
      <c r="F240" s="58">
        <v>0</v>
      </c>
      <c r="G240" s="71">
        <v>-4000</v>
      </c>
      <c r="H240" s="46"/>
      <c r="J240" s="268">
        <v>-4000</v>
      </c>
    </row>
    <row r="241" spans="1:10" x14ac:dyDescent="0.35">
      <c r="A241" s="36" t="s">
        <v>105</v>
      </c>
      <c r="B241" s="122">
        <v>-1719</v>
      </c>
      <c r="C241" s="123">
        <v>-2855</v>
      </c>
      <c r="D241" s="127"/>
      <c r="E241" s="48">
        <v>-2000</v>
      </c>
      <c r="F241" s="58">
        <v>-806</v>
      </c>
      <c r="G241" s="71">
        <v>-2000</v>
      </c>
      <c r="H241" s="46"/>
      <c r="J241" s="268">
        <v>-3000</v>
      </c>
    </row>
    <row r="242" spans="1:10" x14ac:dyDescent="0.35">
      <c r="A242" s="36" t="s">
        <v>106</v>
      </c>
      <c r="B242" s="122">
        <v>-2060.5</v>
      </c>
      <c r="C242" s="123">
        <v>-1692</v>
      </c>
      <c r="D242" s="127"/>
      <c r="E242" s="48">
        <v>-2500</v>
      </c>
      <c r="F242" s="58">
        <v>-461</v>
      </c>
      <c r="G242" s="71">
        <v>-2500</v>
      </c>
      <c r="H242" s="46"/>
      <c r="J242" s="268">
        <v>-2000</v>
      </c>
    </row>
    <row r="243" spans="1:10" x14ac:dyDescent="0.35">
      <c r="A243" s="36" t="s">
        <v>107</v>
      </c>
      <c r="B243" s="122">
        <v>-2115.17</v>
      </c>
      <c r="C243" s="123">
        <v>-1796</v>
      </c>
      <c r="D243" s="127"/>
      <c r="E243" s="48">
        <v>-4000</v>
      </c>
      <c r="F243" s="58">
        <v>325</v>
      </c>
      <c r="G243" s="71">
        <v>-4000</v>
      </c>
      <c r="H243" s="46"/>
      <c r="J243" s="268">
        <v>-4000</v>
      </c>
    </row>
    <row r="244" spans="1:10" x14ac:dyDescent="0.35">
      <c r="A244" s="37" t="s">
        <v>108</v>
      </c>
      <c r="B244" s="122">
        <v>-2585.7600000000002</v>
      </c>
      <c r="C244" s="123">
        <v>-501</v>
      </c>
      <c r="D244" s="127"/>
      <c r="E244" s="48">
        <v>-2000</v>
      </c>
      <c r="F244" s="58">
        <v>-383</v>
      </c>
      <c r="G244" s="71">
        <v>-2500</v>
      </c>
      <c r="H244" s="46"/>
      <c r="J244" s="268">
        <v>-2500</v>
      </c>
    </row>
    <row r="245" spans="1:10" x14ac:dyDescent="0.35">
      <c r="A245" s="36" t="s">
        <v>109</v>
      </c>
      <c r="B245" s="122">
        <v>-1427.99</v>
      </c>
      <c r="C245" s="123">
        <v>-1899</v>
      </c>
      <c r="D245" s="127"/>
      <c r="E245" s="48">
        <v>-3000</v>
      </c>
      <c r="F245" s="58">
        <v>-936</v>
      </c>
      <c r="G245" s="71">
        <v>-3000</v>
      </c>
      <c r="H245" s="46"/>
      <c r="J245" s="268">
        <v>-3000</v>
      </c>
    </row>
    <row r="246" spans="1:10" ht="15" thickBot="1" x14ac:dyDescent="0.4">
      <c r="A246" s="36" t="s">
        <v>110</v>
      </c>
      <c r="B246" s="124">
        <v>-30881.25</v>
      </c>
      <c r="C246" s="123">
        <v>-1008</v>
      </c>
      <c r="D246" s="127"/>
      <c r="E246" s="48">
        <v>-11000</v>
      </c>
      <c r="F246" s="58">
        <v>0</v>
      </c>
      <c r="G246" s="71">
        <v>-8000</v>
      </c>
      <c r="H246" s="46"/>
      <c r="J246" s="268">
        <v>-12000</v>
      </c>
    </row>
    <row r="247" spans="1:10" ht="15" thickBot="1" x14ac:dyDescent="0.4">
      <c r="A247" s="215" t="s">
        <v>111</v>
      </c>
      <c r="B247" s="221">
        <f>SUM(B237:B246)</f>
        <v>-55854.5</v>
      </c>
      <c r="C247" s="125">
        <f>SUM(C237:C246)</f>
        <v>-23975</v>
      </c>
      <c r="D247" s="196"/>
      <c r="E247" s="220">
        <f>SUM(E237:E246)</f>
        <v>-40300</v>
      </c>
      <c r="F247" s="231">
        <f>SUM(F237:F246)</f>
        <v>-4656</v>
      </c>
      <c r="G247" s="76">
        <f>SUM(G237:G246)</f>
        <v>-37800</v>
      </c>
      <c r="H247" s="45"/>
      <c r="J247" s="276">
        <f t="shared" ref="J247" si="35">SUM(J237:J246)</f>
        <v>-42300</v>
      </c>
    </row>
    <row r="248" spans="1:10" x14ac:dyDescent="0.35">
      <c r="A248" s="54"/>
      <c r="B248" s="45"/>
      <c r="C248" s="45"/>
      <c r="D248" s="45"/>
      <c r="E248" s="45"/>
      <c r="F248" s="45"/>
      <c r="G248" s="45"/>
      <c r="H248" s="45"/>
      <c r="J248" s="45"/>
    </row>
    <row r="249" spans="1:10" x14ac:dyDescent="0.35">
      <c r="A249" s="39"/>
      <c r="B249" s="45"/>
      <c r="C249" s="45"/>
      <c r="D249" s="45"/>
      <c r="E249" s="55"/>
      <c r="F249" s="55"/>
      <c r="G249" s="55"/>
      <c r="H249" s="55"/>
      <c r="J249" s="55"/>
    </row>
    <row r="250" spans="1:10" ht="15" thickBot="1" x14ac:dyDescent="0.4">
      <c r="A250" s="38" t="s">
        <v>112</v>
      </c>
      <c r="B250" s="46"/>
      <c r="C250" s="46"/>
      <c r="D250" s="46"/>
      <c r="E250" s="46"/>
      <c r="F250" s="46"/>
      <c r="G250" s="31"/>
      <c r="H250" s="46"/>
      <c r="J250" s="31"/>
    </row>
    <row r="251" spans="1:10" x14ac:dyDescent="0.35">
      <c r="A251" s="39"/>
      <c r="B251" s="171" t="s">
        <v>228</v>
      </c>
      <c r="C251" s="172" t="s">
        <v>233</v>
      </c>
      <c r="D251" s="185"/>
      <c r="E251" s="216" t="s">
        <v>155</v>
      </c>
      <c r="F251" s="224" t="s">
        <v>270</v>
      </c>
      <c r="G251" s="173" t="s">
        <v>226</v>
      </c>
      <c r="H251" s="185"/>
      <c r="J251" s="264" t="s">
        <v>226</v>
      </c>
    </row>
    <row r="252" spans="1:10" x14ac:dyDescent="0.35">
      <c r="A252" s="39"/>
      <c r="B252" s="174" t="s">
        <v>229</v>
      </c>
      <c r="C252" s="175" t="s">
        <v>234</v>
      </c>
      <c r="D252" s="185"/>
      <c r="E252" s="217" t="s">
        <v>1</v>
      </c>
      <c r="F252" s="225" t="s">
        <v>225</v>
      </c>
      <c r="G252" s="176" t="s">
        <v>227</v>
      </c>
      <c r="H252" s="185"/>
      <c r="J252" s="265" t="s">
        <v>227</v>
      </c>
    </row>
    <row r="253" spans="1:10" ht="15" thickBot="1" x14ac:dyDescent="0.4">
      <c r="A253" s="51"/>
      <c r="B253" s="177"/>
      <c r="C253" s="178"/>
      <c r="D253" s="185"/>
      <c r="E253" s="218" t="s">
        <v>192</v>
      </c>
      <c r="F253" s="226" t="s">
        <v>192</v>
      </c>
      <c r="G253" s="179" t="s">
        <v>192</v>
      </c>
      <c r="H253" s="185"/>
      <c r="J253" s="266" t="s">
        <v>192</v>
      </c>
    </row>
    <row r="254" spans="1:10" x14ac:dyDescent="0.35">
      <c r="A254" s="37" t="s">
        <v>162</v>
      </c>
      <c r="B254" s="122">
        <v>-6124.32</v>
      </c>
      <c r="C254" s="123">
        <v>-5560</v>
      </c>
      <c r="D254" s="127"/>
      <c r="E254" s="48">
        <v>-6000</v>
      </c>
      <c r="F254" s="58">
        <v>-1131</v>
      </c>
      <c r="G254" s="71">
        <v>-6200</v>
      </c>
      <c r="H254" s="46"/>
      <c r="J254" s="272">
        <v>-6500</v>
      </c>
    </row>
    <row r="255" spans="1:10" x14ac:dyDescent="0.35">
      <c r="A255" s="37" t="s">
        <v>113</v>
      </c>
      <c r="B255" s="122">
        <v>-10300</v>
      </c>
      <c r="C255" s="123">
        <v>-11000</v>
      </c>
      <c r="D255" s="127"/>
      <c r="E255" s="48">
        <v>-11500</v>
      </c>
      <c r="F255" s="58">
        <v>0</v>
      </c>
      <c r="G255" s="71">
        <v>-11400</v>
      </c>
      <c r="H255" s="46"/>
      <c r="J255" s="272">
        <v>-12000</v>
      </c>
    </row>
    <row r="256" spans="1:10" x14ac:dyDescent="0.35">
      <c r="A256" s="37" t="s">
        <v>114</v>
      </c>
      <c r="B256" s="122">
        <v>-1693.99</v>
      </c>
      <c r="C256" s="123">
        <v>-196</v>
      </c>
      <c r="D256" s="127"/>
      <c r="E256" s="48">
        <v>-1000</v>
      </c>
      <c r="F256" s="58">
        <v>-125</v>
      </c>
      <c r="G256" s="71">
        <v>-1500</v>
      </c>
      <c r="H256" s="46"/>
      <c r="J256" s="272">
        <v>-1500</v>
      </c>
    </row>
    <row r="257" spans="1:10" x14ac:dyDescent="0.35">
      <c r="A257" s="53" t="s">
        <v>266</v>
      </c>
      <c r="B257" s="122">
        <v>-975.55</v>
      </c>
      <c r="C257" s="123">
        <v>-1006</v>
      </c>
      <c r="D257" s="127"/>
      <c r="E257" s="48">
        <v>-1100</v>
      </c>
      <c r="F257" s="58">
        <v>-256</v>
      </c>
      <c r="G257" s="71">
        <v>-1300</v>
      </c>
      <c r="H257" s="46"/>
      <c r="J257" s="272">
        <v>-1300</v>
      </c>
    </row>
    <row r="258" spans="1:10" x14ac:dyDescent="0.35">
      <c r="A258" s="37" t="s">
        <v>115</v>
      </c>
      <c r="B258" s="122">
        <v>-7649.73</v>
      </c>
      <c r="C258" s="123">
        <v>-8669</v>
      </c>
      <c r="D258" s="127"/>
      <c r="E258" s="48">
        <v>-8000</v>
      </c>
      <c r="F258" s="58">
        <v>-2102</v>
      </c>
      <c r="G258" s="71">
        <v>-9000</v>
      </c>
      <c r="H258" s="46"/>
      <c r="J258" s="272">
        <v>-9000</v>
      </c>
    </row>
    <row r="259" spans="1:10" x14ac:dyDescent="0.35">
      <c r="A259" s="37" t="s">
        <v>116</v>
      </c>
      <c r="B259" s="122">
        <v>-48743.57</v>
      </c>
      <c r="C259" s="123">
        <v>-28435</v>
      </c>
      <c r="D259" s="127"/>
      <c r="E259" s="48">
        <v>-37000</v>
      </c>
      <c r="F259" s="58">
        <v>-18028</v>
      </c>
      <c r="G259" s="71">
        <v>-37000</v>
      </c>
      <c r="H259" s="46"/>
      <c r="J259" s="272">
        <v>-39000</v>
      </c>
    </row>
    <row r="260" spans="1:10" x14ac:dyDescent="0.35">
      <c r="A260" s="37" t="s">
        <v>117</v>
      </c>
      <c r="B260" s="122"/>
      <c r="C260" s="123">
        <v>0</v>
      </c>
      <c r="D260" s="127"/>
      <c r="E260" s="48">
        <v>0</v>
      </c>
      <c r="F260" s="58">
        <v>0</v>
      </c>
      <c r="G260" s="71">
        <v>0</v>
      </c>
      <c r="H260" s="46"/>
      <c r="J260" s="272">
        <v>0</v>
      </c>
    </row>
    <row r="261" spans="1:10" x14ac:dyDescent="0.35">
      <c r="A261" s="37" t="s">
        <v>118</v>
      </c>
      <c r="B261" s="122">
        <v>-4110.3100000000004</v>
      </c>
      <c r="C261" s="123">
        <v>-117</v>
      </c>
      <c r="D261" s="127"/>
      <c r="E261" s="48">
        <v>-3000</v>
      </c>
      <c r="F261" s="58">
        <v>0</v>
      </c>
      <c r="G261" s="71">
        <v>-3000</v>
      </c>
      <c r="H261" s="46"/>
      <c r="J261" s="272">
        <v>-3000</v>
      </c>
    </row>
    <row r="262" spans="1:10" x14ac:dyDescent="0.35">
      <c r="A262" s="37" t="s">
        <v>119</v>
      </c>
      <c r="B262" s="122">
        <v>-1327</v>
      </c>
      <c r="C262" s="123">
        <v>-392</v>
      </c>
      <c r="D262" s="127"/>
      <c r="E262" s="48">
        <v>-600</v>
      </c>
      <c r="F262" s="58">
        <v>-96</v>
      </c>
      <c r="G262" s="71">
        <v>-800</v>
      </c>
      <c r="H262" s="46"/>
      <c r="J262" s="272">
        <v>-800</v>
      </c>
    </row>
    <row r="263" spans="1:10" x14ac:dyDescent="0.35">
      <c r="A263" s="37" t="s">
        <v>120</v>
      </c>
      <c r="B263" s="122">
        <v>-3954.65</v>
      </c>
      <c r="C263" s="123">
        <v>-253</v>
      </c>
      <c r="D263" s="127"/>
      <c r="E263" s="48">
        <v>-2000</v>
      </c>
      <c r="F263" s="58">
        <v>-654</v>
      </c>
      <c r="G263" s="71">
        <v>-2000</v>
      </c>
      <c r="H263" s="46"/>
      <c r="J263" s="272">
        <v>-2000</v>
      </c>
    </row>
    <row r="264" spans="1:10" x14ac:dyDescent="0.35">
      <c r="A264" s="37" t="s">
        <v>121</v>
      </c>
      <c r="B264" s="122">
        <v>-27399.39</v>
      </c>
      <c r="C264" s="123">
        <v>-23760</v>
      </c>
      <c r="D264" s="127"/>
      <c r="E264" s="48">
        <v>-27000</v>
      </c>
      <c r="F264" s="58">
        <v>-4205</v>
      </c>
      <c r="G264" s="71">
        <v>-27000</v>
      </c>
      <c r="H264" s="46"/>
      <c r="J264" s="272">
        <v>-27000</v>
      </c>
    </row>
    <row r="265" spans="1:10" x14ac:dyDescent="0.35">
      <c r="A265" s="37" t="s">
        <v>122</v>
      </c>
      <c r="B265" s="122">
        <v>-3835.45</v>
      </c>
      <c r="C265" s="123">
        <v>-1543</v>
      </c>
      <c r="D265" s="127"/>
      <c r="E265" s="48">
        <v>-5000</v>
      </c>
      <c r="F265" s="58">
        <v>-2044</v>
      </c>
      <c r="G265" s="71">
        <v>-7000</v>
      </c>
      <c r="H265" s="46"/>
      <c r="J265" s="272">
        <v>-7000</v>
      </c>
    </row>
    <row r="266" spans="1:10" x14ac:dyDescent="0.35">
      <c r="A266" s="37" t="s">
        <v>123</v>
      </c>
      <c r="B266" s="122">
        <v>-2950</v>
      </c>
      <c r="C266" s="123">
        <v>-2575</v>
      </c>
      <c r="D266" s="127"/>
      <c r="E266" s="48">
        <v>-2000</v>
      </c>
      <c r="F266" s="58">
        <v>-1000</v>
      </c>
      <c r="G266" s="71">
        <v>-2000</v>
      </c>
      <c r="H266" s="46"/>
      <c r="J266" s="272">
        <v>-2000</v>
      </c>
    </row>
    <row r="267" spans="1:10" x14ac:dyDescent="0.35">
      <c r="A267" s="37" t="s">
        <v>124</v>
      </c>
      <c r="B267" s="122">
        <v>-9618.07</v>
      </c>
      <c r="C267" s="123">
        <v>-3829</v>
      </c>
      <c r="D267" s="127"/>
      <c r="E267" s="48">
        <v>-6000</v>
      </c>
      <c r="F267" s="58">
        <v>-1249</v>
      </c>
      <c r="G267" s="71">
        <v>-6000</v>
      </c>
      <c r="H267" s="46"/>
      <c r="J267" s="272">
        <v>-6000</v>
      </c>
    </row>
    <row r="268" spans="1:10" x14ac:dyDescent="0.35">
      <c r="A268" s="37" t="s">
        <v>125</v>
      </c>
      <c r="B268" s="122">
        <v>-6267.18</v>
      </c>
      <c r="C268" s="123">
        <v>-1500</v>
      </c>
      <c r="D268" s="127"/>
      <c r="E268" s="48">
        <v>-3000</v>
      </c>
      <c r="F268" s="58">
        <v>-694</v>
      </c>
      <c r="G268" s="71">
        <v>-3000</v>
      </c>
      <c r="H268" s="46"/>
      <c r="J268" s="272">
        <v>-4000</v>
      </c>
    </row>
    <row r="269" spans="1:10" x14ac:dyDescent="0.35">
      <c r="A269" s="37" t="s">
        <v>126</v>
      </c>
      <c r="B269" s="122">
        <v>-17793</v>
      </c>
      <c r="C269" s="123">
        <v>-17448</v>
      </c>
      <c r="D269" s="127"/>
      <c r="E269" s="48">
        <v>-17448</v>
      </c>
      <c r="F269" s="58">
        <v>-17448</v>
      </c>
      <c r="G269" s="71">
        <v>-17448</v>
      </c>
      <c r="H269" s="46"/>
      <c r="J269" s="272">
        <v>-17448</v>
      </c>
    </row>
    <row r="270" spans="1:10" x14ac:dyDescent="0.35">
      <c r="A270" s="37" t="s">
        <v>127</v>
      </c>
      <c r="B270" s="122">
        <v>-1069.1600000000001</v>
      </c>
      <c r="C270" s="123">
        <v>-14992</v>
      </c>
      <c r="D270" s="127"/>
      <c r="E270" s="48">
        <v>-12000</v>
      </c>
      <c r="F270" s="58">
        <v>-1851</v>
      </c>
      <c r="G270" s="71">
        <v>-15000</v>
      </c>
      <c r="H270" s="46"/>
      <c r="J270" s="272">
        <v>-17000</v>
      </c>
    </row>
    <row r="271" spans="1:10" x14ac:dyDescent="0.35">
      <c r="A271" s="37" t="s">
        <v>128</v>
      </c>
      <c r="B271" s="122">
        <v>-16901.39</v>
      </c>
      <c r="C271" s="123">
        <v>-14078</v>
      </c>
      <c r="D271" s="127"/>
      <c r="E271" s="48">
        <v>-11700</v>
      </c>
      <c r="F271" s="58">
        <v>-3022</v>
      </c>
      <c r="G271" s="71">
        <v>-6000</v>
      </c>
      <c r="H271" s="46"/>
      <c r="J271" s="272">
        <v>-1000</v>
      </c>
    </row>
    <row r="272" spans="1:10" x14ac:dyDescent="0.35">
      <c r="A272" s="37" t="s">
        <v>163</v>
      </c>
      <c r="B272" s="122">
        <v>0</v>
      </c>
      <c r="C272" s="123">
        <v>0</v>
      </c>
      <c r="D272" s="127"/>
      <c r="E272" s="48">
        <v>-1000</v>
      </c>
      <c r="F272" s="58">
        <v>0</v>
      </c>
      <c r="G272" s="71">
        <v>-1000</v>
      </c>
      <c r="H272" s="46"/>
      <c r="J272" s="272">
        <v>-1000</v>
      </c>
    </row>
    <row r="273" spans="1:10" x14ac:dyDescent="0.35">
      <c r="A273" s="36" t="s">
        <v>212</v>
      </c>
      <c r="B273" s="122">
        <v>-358104.57</v>
      </c>
      <c r="C273" s="123">
        <v>-278552</v>
      </c>
      <c r="D273" s="127"/>
      <c r="E273" s="48">
        <v>-319260</v>
      </c>
      <c r="F273" s="58">
        <v>-73604</v>
      </c>
      <c r="G273" s="71">
        <v>-319260</v>
      </c>
      <c r="H273" s="46"/>
      <c r="J273" s="272">
        <v>-352000</v>
      </c>
    </row>
    <row r="274" spans="1:10" x14ac:dyDescent="0.35">
      <c r="A274" s="37" t="s">
        <v>129</v>
      </c>
      <c r="B274" s="122">
        <v>-83165.990000000005</v>
      </c>
      <c r="C274" s="123">
        <v>-54050</v>
      </c>
      <c r="D274" s="127"/>
      <c r="E274" s="48">
        <v>-26500</v>
      </c>
      <c r="F274" s="58">
        <v>-9048</v>
      </c>
      <c r="G274" s="71">
        <v>-48960</v>
      </c>
      <c r="H274" s="46"/>
      <c r="J274" s="272">
        <v>-69000</v>
      </c>
    </row>
    <row r="275" spans="1:10" x14ac:dyDescent="0.35">
      <c r="A275" s="37" t="s">
        <v>130</v>
      </c>
      <c r="B275" s="122">
        <v>-3510.1</v>
      </c>
      <c r="C275" s="123">
        <v>-613</v>
      </c>
      <c r="D275" s="127"/>
      <c r="E275" s="48">
        <v>-500</v>
      </c>
      <c r="F275" s="58">
        <v>-275</v>
      </c>
      <c r="G275" s="71">
        <v>-500</v>
      </c>
      <c r="H275" s="46"/>
      <c r="J275" s="272">
        <v>-500</v>
      </c>
    </row>
    <row r="276" spans="1:10" x14ac:dyDescent="0.35">
      <c r="A276" s="37" t="s">
        <v>131</v>
      </c>
      <c r="B276" s="122">
        <v>-38917.18</v>
      </c>
      <c r="C276" s="123">
        <v>-7352</v>
      </c>
      <c r="D276" s="127"/>
      <c r="E276" s="48">
        <v>-25969</v>
      </c>
      <c r="F276" s="58">
        <v>-7313</v>
      </c>
      <c r="G276" s="71">
        <v>-26250</v>
      </c>
      <c r="H276" s="46"/>
      <c r="J276" s="272">
        <v>-35100</v>
      </c>
    </row>
    <row r="277" spans="1:10" x14ac:dyDescent="0.35">
      <c r="A277" s="37" t="s">
        <v>235</v>
      </c>
      <c r="B277" s="122">
        <v>-270</v>
      </c>
      <c r="C277" s="123">
        <v>0</v>
      </c>
      <c r="D277" s="127"/>
      <c r="E277" s="48">
        <v>0</v>
      </c>
      <c r="F277" s="58">
        <v>0</v>
      </c>
      <c r="G277" s="71">
        <v>0</v>
      </c>
      <c r="H277" s="46"/>
      <c r="J277" s="272">
        <v>0</v>
      </c>
    </row>
    <row r="278" spans="1:10" ht="15" thickBot="1" x14ac:dyDescent="0.4">
      <c r="A278" s="36" t="s">
        <v>247</v>
      </c>
      <c r="B278" s="126">
        <v>0</v>
      </c>
      <c r="C278" s="123">
        <v>0</v>
      </c>
      <c r="D278" s="127"/>
      <c r="E278" s="48">
        <v>-12000</v>
      </c>
      <c r="F278" s="58">
        <v>-709</v>
      </c>
      <c r="G278" s="71">
        <v>-12000</v>
      </c>
      <c r="H278" s="46"/>
      <c r="J278" s="272">
        <v>-20000</v>
      </c>
    </row>
    <row r="279" spans="1:10" ht="15" thickBot="1" x14ac:dyDescent="0.4">
      <c r="A279" s="34" t="s">
        <v>132</v>
      </c>
      <c r="B279" s="119">
        <f>SUM(B254:B278)</f>
        <v>-654680.60000000009</v>
      </c>
      <c r="C279" s="125">
        <f>SUM(C254:C278)</f>
        <v>-475920</v>
      </c>
      <c r="D279" s="196"/>
      <c r="E279" s="220">
        <f>SUM(E254:E278)</f>
        <v>-539577</v>
      </c>
      <c r="F279" s="231">
        <f>SUM(F254:F278)</f>
        <v>-144854</v>
      </c>
      <c r="G279" s="76">
        <f>SUM(G254:G278)</f>
        <v>-563618</v>
      </c>
      <c r="H279" s="45"/>
      <c r="J279" s="276">
        <f t="shared" ref="J279" si="36">SUM(J254:J278)</f>
        <v>-634148</v>
      </c>
    </row>
    <row r="280" spans="1:10" x14ac:dyDescent="0.35">
      <c r="A280" s="35"/>
      <c r="B280" s="45"/>
      <c r="C280" s="127"/>
      <c r="D280" s="127"/>
      <c r="E280" s="55"/>
      <c r="F280" s="55"/>
      <c r="G280" s="55"/>
      <c r="H280" s="55"/>
      <c r="J280" s="55"/>
    </row>
    <row r="281" spans="1:10" ht="15" thickBot="1" x14ac:dyDescent="0.4">
      <c r="A281" s="35" t="s">
        <v>133</v>
      </c>
      <c r="B281" s="45"/>
      <c r="C281" s="45"/>
      <c r="D281" s="45"/>
      <c r="E281" s="31"/>
      <c r="F281" s="31"/>
      <c r="G281" s="31"/>
      <c r="H281" s="46"/>
      <c r="J281" s="31"/>
    </row>
    <row r="282" spans="1:10" ht="15" thickTop="1" x14ac:dyDescent="0.35">
      <c r="A282" s="56"/>
      <c r="B282" s="197" t="s">
        <v>228</v>
      </c>
      <c r="C282" s="172" t="s">
        <v>233</v>
      </c>
      <c r="D282" s="185"/>
      <c r="E282" s="216" t="s">
        <v>155</v>
      </c>
      <c r="F282" s="224" t="s">
        <v>270</v>
      </c>
      <c r="G282" s="173" t="s">
        <v>226</v>
      </c>
      <c r="H282" s="185"/>
      <c r="J282" s="264" t="s">
        <v>226</v>
      </c>
    </row>
    <row r="283" spans="1:10" x14ac:dyDescent="0.35">
      <c r="A283" s="39"/>
      <c r="B283" s="198" t="s">
        <v>229</v>
      </c>
      <c r="C283" s="175" t="s">
        <v>234</v>
      </c>
      <c r="D283" s="185"/>
      <c r="E283" s="217" t="s">
        <v>1</v>
      </c>
      <c r="F283" s="225" t="s">
        <v>225</v>
      </c>
      <c r="G283" s="176" t="s">
        <v>227</v>
      </c>
      <c r="H283" s="185"/>
      <c r="J283" s="265" t="s">
        <v>227</v>
      </c>
    </row>
    <row r="284" spans="1:10" ht="15" thickBot="1" x14ac:dyDescent="0.4">
      <c r="A284" s="51"/>
      <c r="B284" s="199"/>
      <c r="C284" s="178"/>
      <c r="D284" s="185"/>
      <c r="E284" s="218" t="s">
        <v>192</v>
      </c>
      <c r="F284" s="226" t="s">
        <v>192</v>
      </c>
      <c r="G284" s="179" t="s">
        <v>192</v>
      </c>
      <c r="H284" s="185"/>
      <c r="J284" s="266" t="s">
        <v>192</v>
      </c>
    </row>
    <row r="285" spans="1:10" x14ac:dyDescent="0.35">
      <c r="A285" s="35"/>
      <c r="B285" s="128"/>
      <c r="C285" s="105"/>
      <c r="D285" s="46"/>
      <c r="E285" s="48"/>
      <c r="F285" s="65"/>
      <c r="G285" s="71"/>
      <c r="H285" s="46"/>
      <c r="J285" s="272"/>
    </row>
    <row r="286" spans="1:10" x14ac:dyDescent="0.35">
      <c r="A286" s="37" t="s">
        <v>194</v>
      </c>
      <c r="B286" s="129">
        <v>3875</v>
      </c>
      <c r="C286" s="105">
        <v>0</v>
      </c>
      <c r="D286" s="46"/>
      <c r="E286" s="48">
        <v>2000</v>
      </c>
      <c r="F286" s="65">
        <v>770</v>
      </c>
      <c r="G286" s="71">
        <v>770</v>
      </c>
      <c r="H286" s="46"/>
      <c r="J286" s="272">
        <v>2500</v>
      </c>
    </row>
    <row r="287" spans="1:10" x14ac:dyDescent="0.35">
      <c r="A287" s="37" t="s">
        <v>134</v>
      </c>
      <c r="B287" s="130">
        <v>3058</v>
      </c>
      <c r="C287" s="105">
        <v>1247</v>
      </c>
      <c r="D287" s="46"/>
      <c r="E287" s="48">
        <v>600</v>
      </c>
      <c r="F287" s="65">
        <v>108</v>
      </c>
      <c r="G287" s="71">
        <v>150</v>
      </c>
      <c r="H287" s="46"/>
      <c r="J287" s="272">
        <v>1500</v>
      </c>
    </row>
    <row r="288" spans="1:10" ht="15" thickBot="1" x14ac:dyDescent="0.4">
      <c r="A288" s="37" t="s">
        <v>135</v>
      </c>
      <c r="B288" s="129">
        <v>184</v>
      </c>
      <c r="C288" s="105">
        <v>0</v>
      </c>
      <c r="D288" s="46"/>
      <c r="E288" s="48">
        <v>100</v>
      </c>
      <c r="F288" s="65">
        <v>0</v>
      </c>
      <c r="G288" s="71">
        <v>0</v>
      </c>
      <c r="H288" s="46"/>
      <c r="J288" s="272">
        <v>300</v>
      </c>
    </row>
    <row r="289" spans="1:10" ht="15" thickBot="1" x14ac:dyDescent="0.4">
      <c r="A289" s="35" t="s">
        <v>238</v>
      </c>
      <c r="B289" s="256">
        <f>SUM(B286-B287-B288)</f>
        <v>633</v>
      </c>
      <c r="C289" s="118">
        <f>SUM(C286-C287-C288)</f>
        <v>-1247</v>
      </c>
      <c r="D289" s="46"/>
      <c r="E289" s="258">
        <f>SUM(E286-E287-E288)</f>
        <v>1300</v>
      </c>
      <c r="F289" s="67">
        <f>SUM(F286-F287-F288)</f>
        <v>662</v>
      </c>
      <c r="G289" s="77">
        <f>SUM(G286-G287-G288)</f>
        <v>620</v>
      </c>
      <c r="H289" s="46"/>
      <c r="J289" s="277">
        <f>SUM(J286-J287-J288)</f>
        <v>700</v>
      </c>
    </row>
    <row r="290" spans="1:10" ht="15" thickBot="1" x14ac:dyDescent="0.4">
      <c r="A290" s="35"/>
      <c r="B290" s="129"/>
      <c r="C290" s="117"/>
      <c r="D290" s="46"/>
      <c r="E290" s="52"/>
      <c r="F290" s="66"/>
      <c r="G290" s="75"/>
      <c r="H290" s="46"/>
      <c r="J290" s="273"/>
    </row>
    <row r="291" spans="1:10" x14ac:dyDescent="0.35">
      <c r="A291" s="35"/>
      <c r="B291" s="96"/>
      <c r="C291" s="117"/>
      <c r="D291" s="46"/>
      <c r="E291" s="52"/>
      <c r="F291" s="66"/>
      <c r="G291" s="75"/>
      <c r="H291" s="46"/>
      <c r="J291" s="273"/>
    </row>
    <row r="292" spans="1:10" x14ac:dyDescent="0.35">
      <c r="A292" s="37" t="s">
        <v>236</v>
      </c>
      <c r="B292" s="128">
        <v>19926</v>
      </c>
      <c r="C292" s="105">
        <v>0</v>
      </c>
      <c r="D292" s="46"/>
      <c r="E292" s="48">
        <v>4000</v>
      </c>
      <c r="F292" s="65">
        <v>0</v>
      </c>
      <c r="G292" s="71">
        <v>4480</v>
      </c>
      <c r="H292" s="46"/>
      <c r="J292" s="272">
        <v>4480</v>
      </c>
    </row>
    <row r="293" spans="1:10" x14ac:dyDescent="0.35">
      <c r="A293" s="37" t="s">
        <v>210</v>
      </c>
      <c r="B293" s="129">
        <v>15642</v>
      </c>
      <c r="C293" s="105">
        <v>0</v>
      </c>
      <c r="D293" s="46"/>
      <c r="E293" s="48">
        <v>2000</v>
      </c>
      <c r="F293" s="65">
        <v>0</v>
      </c>
      <c r="G293" s="71">
        <v>2000</v>
      </c>
      <c r="H293" s="46"/>
      <c r="J293" s="272">
        <v>1250</v>
      </c>
    </row>
    <row r="294" spans="1:10" ht="15" thickBot="1" x14ac:dyDescent="0.4">
      <c r="A294" s="37" t="s">
        <v>211</v>
      </c>
      <c r="B294" s="129">
        <v>0</v>
      </c>
      <c r="C294" s="105">
        <v>0</v>
      </c>
      <c r="D294" s="46"/>
      <c r="E294" s="48">
        <v>0</v>
      </c>
      <c r="F294" s="65">
        <v>0</v>
      </c>
      <c r="G294" s="71">
        <v>0</v>
      </c>
      <c r="H294" s="46"/>
      <c r="J294" s="272">
        <v>0</v>
      </c>
    </row>
    <row r="295" spans="1:10" ht="15" thickBot="1" x14ac:dyDescent="0.4">
      <c r="A295" s="38" t="s">
        <v>237</v>
      </c>
      <c r="B295" s="256">
        <f>SUM(B292-B293-B294)</f>
        <v>4284</v>
      </c>
      <c r="C295" s="118">
        <v>0</v>
      </c>
      <c r="D295" s="46"/>
      <c r="E295" s="258">
        <v>2000</v>
      </c>
      <c r="F295" s="67">
        <f>SUM(F292-F293)</f>
        <v>0</v>
      </c>
      <c r="G295" s="77">
        <f>SUM(G292-G293-G294)</f>
        <v>2480</v>
      </c>
      <c r="H295" s="46"/>
      <c r="J295" s="277">
        <f>SUM(J292-J293-J294)</f>
        <v>3230</v>
      </c>
    </row>
    <row r="296" spans="1:10" x14ac:dyDescent="0.35">
      <c r="A296" s="35"/>
      <c r="B296" s="96"/>
      <c r="C296" s="105"/>
      <c r="D296" s="46"/>
      <c r="E296" s="48"/>
      <c r="F296" s="65"/>
      <c r="G296" s="71"/>
      <c r="H296" s="46"/>
      <c r="J296" s="272"/>
    </row>
    <row r="297" spans="1:10" x14ac:dyDescent="0.35">
      <c r="A297" s="37" t="s">
        <v>136</v>
      </c>
      <c r="B297" s="129">
        <v>39731</v>
      </c>
      <c r="C297" s="105">
        <v>2000</v>
      </c>
      <c r="D297" s="46"/>
      <c r="E297" s="48">
        <v>0</v>
      </c>
      <c r="F297" s="65">
        <v>0</v>
      </c>
      <c r="G297" s="71">
        <v>0</v>
      </c>
      <c r="H297" s="46"/>
      <c r="J297" s="272">
        <v>36000</v>
      </c>
    </row>
    <row r="298" spans="1:10" x14ac:dyDescent="0.35">
      <c r="A298" s="37" t="s">
        <v>137</v>
      </c>
      <c r="B298" s="128">
        <v>16283</v>
      </c>
      <c r="C298" s="105">
        <v>2445</v>
      </c>
      <c r="D298" s="46"/>
      <c r="E298" s="48">
        <v>0</v>
      </c>
      <c r="F298" s="65">
        <v>0</v>
      </c>
      <c r="G298" s="71">
        <v>0</v>
      </c>
      <c r="H298" s="46"/>
      <c r="J298" s="272">
        <v>18000</v>
      </c>
    </row>
    <row r="299" spans="1:10" ht="15" thickBot="1" x14ac:dyDescent="0.4">
      <c r="A299" s="37" t="s">
        <v>138</v>
      </c>
      <c r="B299" s="129">
        <v>542</v>
      </c>
      <c r="C299" s="105">
        <v>0</v>
      </c>
      <c r="D299" s="46"/>
      <c r="E299" s="48">
        <v>0</v>
      </c>
      <c r="F299" s="65">
        <v>0</v>
      </c>
      <c r="G299" s="71">
        <v>0</v>
      </c>
      <c r="H299" s="46"/>
      <c r="J299" s="272">
        <v>600</v>
      </c>
    </row>
    <row r="300" spans="1:10" ht="15" thickBot="1" x14ac:dyDescent="0.4">
      <c r="A300" s="35" t="s">
        <v>239</v>
      </c>
      <c r="B300" s="256">
        <f>SUM(B297-B298-B299)</f>
        <v>22906</v>
      </c>
      <c r="C300" s="118">
        <f>SUM(C297-C298-C299)</f>
        <v>-445</v>
      </c>
      <c r="D300" s="46"/>
      <c r="E300" s="258">
        <f>SUM(E297-E298-E299)</f>
        <v>0</v>
      </c>
      <c r="F300" s="67">
        <f>SUM(F297-F298-F299)</f>
        <v>0</v>
      </c>
      <c r="G300" s="77">
        <f>SUM(G297-G298-G299)</f>
        <v>0</v>
      </c>
      <c r="H300" s="46"/>
      <c r="J300" s="277">
        <f t="shared" ref="J300" si="37">SUM(J297-J298-J299)</f>
        <v>17400</v>
      </c>
    </row>
    <row r="301" spans="1:10" x14ac:dyDescent="0.35">
      <c r="A301" s="35"/>
      <c r="B301" s="130"/>
      <c r="C301" s="105"/>
      <c r="D301" s="46"/>
      <c r="E301" s="48"/>
      <c r="F301" s="65"/>
      <c r="G301" s="71"/>
      <c r="H301" s="46"/>
      <c r="J301" s="272"/>
    </row>
    <row r="302" spans="1:10" x14ac:dyDescent="0.35">
      <c r="A302" s="37" t="s">
        <v>139</v>
      </c>
      <c r="B302" s="259">
        <v>13371</v>
      </c>
      <c r="C302" s="105">
        <v>0</v>
      </c>
      <c r="D302" s="46"/>
      <c r="E302" s="48">
        <v>5000</v>
      </c>
      <c r="F302" s="65">
        <v>0</v>
      </c>
      <c r="G302" s="71"/>
      <c r="H302" s="46"/>
      <c r="J302" s="272">
        <v>0</v>
      </c>
    </row>
    <row r="303" spans="1:10" x14ac:dyDescent="0.35">
      <c r="A303" s="37" t="s">
        <v>140</v>
      </c>
      <c r="B303" s="130">
        <v>3651</v>
      </c>
      <c r="C303" s="105">
        <v>0</v>
      </c>
      <c r="D303" s="46"/>
      <c r="E303" s="48">
        <v>1000</v>
      </c>
      <c r="F303" s="65">
        <v>0</v>
      </c>
      <c r="G303" s="71"/>
      <c r="H303" s="46"/>
      <c r="J303" s="272">
        <v>0</v>
      </c>
    </row>
    <row r="304" spans="1:10" ht="15" thickBot="1" x14ac:dyDescent="0.4">
      <c r="A304" s="37" t="s">
        <v>141</v>
      </c>
      <c r="B304" s="96">
        <v>552</v>
      </c>
      <c r="C304" s="105">
        <v>0</v>
      </c>
      <c r="D304" s="46"/>
      <c r="E304" s="48">
        <v>0</v>
      </c>
      <c r="F304" s="65">
        <v>0</v>
      </c>
      <c r="G304" s="71"/>
      <c r="H304" s="46"/>
      <c r="J304" s="272">
        <v>0</v>
      </c>
    </row>
    <row r="305" spans="1:10" ht="15" thickBot="1" x14ac:dyDescent="0.4">
      <c r="A305" s="35" t="s">
        <v>240</v>
      </c>
      <c r="B305" s="256">
        <f>SUM(B302-B303-B304)</f>
        <v>9168</v>
      </c>
      <c r="C305" s="118">
        <f>SUM(C302-C303-C304)</f>
        <v>0</v>
      </c>
      <c r="D305" s="46"/>
      <c r="E305" s="258">
        <f>SUM(E302-E303-E304)</f>
        <v>4000</v>
      </c>
      <c r="F305" s="67">
        <f>SUM(F302-F303-F304)</f>
        <v>0</v>
      </c>
      <c r="G305" s="77"/>
      <c r="H305" s="46"/>
      <c r="J305" s="277">
        <v>0</v>
      </c>
    </row>
    <row r="306" spans="1:10" x14ac:dyDescent="0.35">
      <c r="A306" s="35"/>
      <c r="B306" s="96"/>
      <c r="C306" s="105"/>
      <c r="D306" s="46"/>
      <c r="E306" s="48"/>
      <c r="F306" s="65"/>
      <c r="G306" s="71"/>
      <c r="H306" s="46"/>
      <c r="J306" s="272"/>
    </row>
    <row r="307" spans="1:10" x14ac:dyDescent="0.35">
      <c r="A307" s="37" t="s">
        <v>271</v>
      </c>
      <c r="B307" s="128">
        <v>5060</v>
      </c>
      <c r="C307" s="105">
        <v>0</v>
      </c>
      <c r="D307" s="46"/>
      <c r="E307" s="48">
        <v>5000</v>
      </c>
      <c r="F307" s="65">
        <v>0</v>
      </c>
      <c r="G307" s="71">
        <v>2000</v>
      </c>
      <c r="H307" s="46"/>
      <c r="J307" s="272">
        <v>2500</v>
      </c>
    </row>
    <row r="308" spans="1:10" x14ac:dyDescent="0.35">
      <c r="A308" s="37" t="s">
        <v>142</v>
      </c>
      <c r="B308" s="129">
        <v>2548</v>
      </c>
      <c r="C308" s="105">
        <v>0</v>
      </c>
      <c r="D308" s="46"/>
      <c r="E308" s="48">
        <v>2100</v>
      </c>
      <c r="F308" s="65">
        <v>0</v>
      </c>
      <c r="G308" s="71">
        <v>1500</v>
      </c>
      <c r="H308" s="46"/>
      <c r="J308" s="272">
        <v>1500</v>
      </c>
    </row>
    <row r="309" spans="1:10" ht="15" thickBot="1" x14ac:dyDescent="0.4">
      <c r="A309" s="37" t="s">
        <v>143</v>
      </c>
      <c r="B309" s="129">
        <v>0</v>
      </c>
      <c r="C309" s="105">
        <v>0</v>
      </c>
      <c r="D309" s="46"/>
      <c r="E309" s="48">
        <v>500</v>
      </c>
      <c r="F309" s="65">
        <v>0</v>
      </c>
      <c r="G309" s="71">
        <v>200</v>
      </c>
      <c r="H309" s="46"/>
      <c r="J309" s="272">
        <v>200</v>
      </c>
    </row>
    <row r="310" spans="1:10" ht="15" thickBot="1" x14ac:dyDescent="0.4">
      <c r="A310" s="35" t="s">
        <v>241</v>
      </c>
      <c r="B310" s="256">
        <f>SUM(B307-B308-B309)</f>
        <v>2512</v>
      </c>
      <c r="C310" s="118">
        <v>0</v>
      </c>
      <c r="D310" s="46"/>
      <c r="E310" s="258">
        <f>SUM(E307-E308-E309)</f>
        <v>2400</v>
      </c>
      <c r="F310" s="67">
        <f>SUM(F307-F308-F309)</f>
        <v>0</v>
      </c>
      <c r="G310" s="77">
        <f>SUM(G307-G308-G309)</f>
        <v>300</v>
      </c>
      <c r="H310" s="46"/>
      <c r="J310" s="277">
        <f>SUM(J307-J308-J309)</f>
        <v>800</v>
      </c>
    </row>
    <row r="311" spans="1:10" x14ac:dyDescent="0.35">
      <c r="A311" s="35"/>
      <c r="B311" s="130"/>
      <c r="C311" s="105"/>
      <c r="D311" s="46"/>
      <c r="E311" s="48"/>
      <c r="F311" s="65"/>
      <c r="G311" s="71"/>
      <c r="H311" s="46"/>
      <c r="J311" s="272"/>
    </row>
    <row r="312" spans="1:10" x14ac:dyDescent="0.35">
      <c r="A312" s="37" t="s">
        <v>264</v>
      </c>
      <c r="B312" s="129">
        <v>1440</v>
      </c>
      <c r="C312" s="105">
        <v>0</v>
      </c>
      <c r="D312" s="46"/>
      <c r="E312" s="48">
        <v>2275</v>
      </c>
      <c r="F312" s="65">
        <v>0</v>
      </c>
      <c r="G312" s="71">
        <v>2100</v>
      </c>
      <c r="H312" s="46"/>
      <c r="J312" s="272">
        <v>1750</v>
      </c>
    </row>
    <row r="313" spans="1:10" x14ac:dyDescent="0.35">
      <c r="A313" s="37" t="s">
        <v>144</v>
      </c>
      <c r="B313" s="131">
        <v>1139</v>
      </c>
      <c r="C313" s="105">
        <v>0</v>
      </c>
      <c r="D313" s="46"/>
      <c r="E313" s="48">
        <v>1170</v>
      </c>
      <c r="F313" s="65">
        <v>0</v>
      </c>
      <c r="G313" s="71">
        <v>1000</v>
      </c>
      <c r="H313" s="46"/>
      <c r="J313" s="272">
        <v>1250</v>
      </c>
    </row>
    <row r="314" spans="1:10" ht="15" thickBot="1" x14ac:dyDescent="0.4">
      <c r="A314" s="37" t="s">
        <v>145</v>
      </c>
      <c r="B314" s="129">
        <v>230</v>
      </c>
      <c r="C314" s="105">
        <v>0</v>
      </c>
      <c r="D314" s="46"/>
      <c r="E314" s="48">
        <v>0</v>
      </c>
      <c r="F314" s="65">
        <v>0</v>
      </c>
      <c r="G314" s="71">
        <v>200</v>
      </c>
      <c r="H314" s="46"/>
      <c r="J314" s="272">
        <v>0</v>
      </c>
    </row>
    <row r="315" spans="1:10" ht="15" thickBot="1" x14ac:dyDescent="0.4">
      <c r="A315" s="35" t="s">
        <v>242</v>
      </c>
      <c r="B315" s="256">
        <f>SUM(B312-B313-B314)</f>
        <v>71</v>
      </c>
      <c r="C315" s="118">
        <f>SUM(C312-C313-C314)</f>
        <v>0</v>
      </c>
      <c r="D315" s="46"/>
      <c r="E315" s="258">
        <f>SUM(E312-E313-E314)</f>
        <v>1105</v>
      </c>
      <c r="F315" s="67">
        <v>0</v>
      </c>
      <c r="G315" s="77">
        <f>SUM(G312-G313-G314)</f>
        <v>900</v>
      </c>
      <c r="H315" s="46"/>
      <c r="J315" s="277">
        <f t="shared" ref="J315" si="38">SUM(J312-J313-J314)</f>
        <v>500</v>
      </c>
    </row>
    <row r="316" spans="1:10" x14ac:dyDescent="0.35">
      <c r="A316" s="35"/>
      <c r="B316" s="129"/>
      <c r="C316" s="105"/>
      <c r="D316" s="46"/>
      <c r="E316" s="48"/>
      <c r="F316" s="65"/>
      <c r="G316" s="71"/>
      <c r="H316" s="46"/>
      <c r="J316" s="272"/>
    </row>
    <row r="317" spans="1:10" x14ac:dyDescent="0.35">
      <c r="A317" s="37" t="s">
        <v>146</v>
      </c>
      <c r="B317" s="128">
        <v>2765</v>
      </c>
      <c r="C317" s="105">
        <v>0</v>
      </c>
      <c r="D317" s="46"/>
      <c r="E317" s="48">
        <v>2000</v>
      </c>
      <c r="F317" s="65">
        <v>0</v>
      </c>
      <c r="G317" s="71">
        <v>3000</v>
      </c>
      <c r="H317" s="46"/>
      <c r="J317" s="272">
        <v>3000</v>
      </c>
    </row>
    <row r="318" spans="1:10" x14ac:dyDescent="0.35">
      <c r="A318" s="37" t="s">
        <v>147</v>
      </c>
      <c r="B318" s="128">
        <v>1162</v>
      </c>
      <c r="C318" s="105">
        <v>0</v>
      </c>
      <c r="D318" s="46"/>
      <c r="E318" s="48">
        <v>700</v>
      </c>
      <c r="F318" s="65">
        <v>0</v>
      </c>
      <c r="G318" s="71">
        <v>1500</v>
      </c>
      <c r="H318" s="46"/>
      <c r="J318" s="272">
        <v>1500</v>
      </c>
    </row>
    <row r="319" spans="1:10" ht="15" thickBot="1" x14ac:dyDescent="0.4">
      <c r="A319" s="37" t="s">
        <v>148</v>
      </c>
      <c r="B319" s="130">
        <v>0</v>
      </c>
      <c r="C319" s="105">
        <v>0</v>
      </c>
      <c r="D319" s="46"/>
      <c r="E319" s="48">
        <v>200</v>
      </c>
      <c r="F319" s="65">
        <v>0</v>
      </c>
      <c r="G319" s="71">
        <v>200</v>
      </c>
      <c r="H319" s="46"/>
      <c r="J319" s="272">
        <v>200</v>
      </c>
    </row>
    <row r="320" spans="1:10" ht="15" thickBot="1" x14ac:dyDescent="0.4">
      <c r="A320" s="35" t="s">
        <v>243</v>
      </c>
      <c r="B320" s="257">
        <f>SUM(B317-B318-B319)</f>
        <v>1603</v>
      </c>
      <c r="C320" s="118">
        <f>SUM(C317-C318-C319)</f>
        <v>0</v>
      </c>
      <c r="D320" s="46"/>
      <c r="E320" s="258">
        <f>SUM(E317-E318-E319)</f>
        <v>1100</v>
      </c>
      <c r="F320" s="67">
        <f>SUM(F317-F318-F319)</f>
        <v>0</v>
      </c>
      <c r="G320" s="77">
        <f>SUM(G317-G318-G319)</f>
        <v>1300</v>
      </c>
      <c r="H320" s="46"/>
      <c r="J320" s="277">
        <f t="shared" ref="J320" si="39">SUM(J317-J318-J319)</f>
        <v>1300</v>
      </c>
    </row>
    <row r="321" spans="1:10" x14ac:dyDescent="0.35">
      <c r="A321" s="35"/>
      <c r="B321" s="128"/>
      <c r="C321" s="105"/>
      <c r="D321" s="46"/>
      <c r="E321" s="48"/>
      <c r="F321" s="65"/>
      <c r="G321" s="71"/>
      <c r="H321" s="46"/>
      <c r="J321" s="272"/>
    </row>
    <row r="322" spans="1:10" x14ac:dyDescent="0.35">
      <c r="A322" s="37" t="s">
        <v>149</v>
      </c>
      <c r="B322" s="128">
        <v>0</v>
      </c>
      <c r="C322" s="105">
        <v>0</v>
      </c>
      <c r="D322" s="46"/>
      <c r="E322" s="48">
        <v>0</v>
      </c>
      <c r="F322" s="65">
        <v>0</v>
      </c>
      <c r="G322" s="71">
        <v>0</v>
      </c>
      <c r="H322" s="46"/>
      <c r="J322" s="272">
        <v>0</v>
      </c>
    </row>
    <row r="323" spans="1:10" ht="15" thickBot="1" x14ac:dyDescent="0.4">
      <c r="A323" s="37" t="s">
        <v>263</v>
      </c>
      <c r="B323" s="130">
        <v>7664</v>
      </c>
      <c r="C323" s="105">
        <v>149</v>
      </c>
      <c r="D323" s="46"/>
      <c r="E323" s="48">
        <v>0</v>
      </c>
      <c r="F323" s="65">
        <v>150</v>
      </c>
      <c r="G323" s="71">
        <v>0</v>
      </c>
      <c r="H323" s="46"/>
      <c r="J323" s="272">
        <v>0</v>
      </c>
    </row>
    <row r="324" spans="1:10" ht="15" thickBot="1" x14ac:dyDescent="0.4">
      <c r="A324" s="35" t="s">
        <v>150</v>
      </c>
      <c r="B324" s="256">
        <f>SUM(B322-B323)</f>
        <v>-7664</v>
      </c>
      <c r="C324" s="118">
        <f>SUM(C322-C323)</f>
        <v>-149</v>
      </c>
      <c r="D324" s="46"/>
      <c r="E324" s="258">
        <f>SUM(E322-E323)</f>
        <v>0</v>
      </c>
      <c r="F324" s="67">
        <f>SUM(F322-F323)</f>
        <v>-150</v>
      </c>
      <c r="G324" s="77">
        <f>SUM(G322-G323)</f>
        <v>0</v>
      </c>
      <c r="H324" s="46"/>
      <c r="J324" s="277">
        <f t="shared" ref="J324" si="40">SUM(J322-J323)</f>
        <v>0</v>
      </c>
    </row>
    <row r="325" spans="1:10" x14ac:dyDescent="0.35">
      <c r="A325" s="35"/>
      <c r="B325" s="128"/>
      <c r="C325" s="105"/>
      <c r="D325" s="46"/>
      <c r="E325" s="48"/>
      <c r="F325" s="58"/>
      <c r="G325" s="71"/>
      <c r="H325" s="46"/>
      <c r="J325" s="268"/>
    </row>
    <row r="326" spans="1:10" x14ac:dyDescent="0.35">
      <c r="A326" s="37" t="s">
        <v>151</v>
      </c>
      <c r="B326" s="129">
        <f>SUM(B286, B292, B297, B302, B307, B312, B317, B322)</f>
        <v>86168</v>
      </c>
      <c r="C326" s="105">
        <f>SUM(C286, C292, C297, C302, C307, C312, C317, C322)</f>
        <v>2000</v>
      </c>
      <c r="D326" s="46"/>
      <c r="E326" s="48">
        <f>SUM(E286, E292, E297, E302, E307, E312, E317, E322)</f>
        <v>20275</v>
      </c>
      <c r="F326" s="65">
        <f>SUM(F286, F292, F297, F302, F307, F312, F317, F322)</f>
        <v>770</v>
      </c>
      <c r="G326" s="71">
        <f>SUM(G286, G292, G297, G302, G307, G312, G317, G322)</f>
        <v>12350</v>
      </c>
      <c r="H326" s="46"/>
      <c r="J326" s="272">
        <f>SUM(J286, J292, J297, J302, J307, J312, J317, J322)</f>
        <v>50230</v>
      </c>
    </row>
    <row r="327" spans="1:10" ht="15" thickBot="1" x14ac:dyDescent="0.4">
      <c r="A327" s="37" t="s">
        <v>152</v>
      </c>
      <c r="B327" s="129">
        <f>SUM(B287, B293, B298, B303, B308, B313, B318, B323)</f>
        <v>51147</v>
      </c>
      <c r="C327" s="105">
        <f>SUM(C287, C293, C298, C303, C308, C313, C318, C323, )</f>
        <v>3841</v>
      </c>
      <c r="D327" s="46"/>
      <c r="E327" s="48">
        <f>SUM(E287, E293, E303, E298, E308, E313, E318)</f>
        <v>7570</v>
      </c>
      <c r="F327" s="65">
        <f>SUM(F287, F293, F303, F298, F308, F313, F318)</f>
        <v>108</v>
      </c>
      <c r="G327" s="71">
        <f>SUM(G287, G293, G303, G298, G308, G313, G318)</f>
        <v>6150</v>
      </c>
      <c r="H327" s="46"/>
      <c r="J327" s="272">
        <f>SUM(J287, J293, J303, J298, J308, J313, J318)</f>
        <v>25000</v>
      </c>
    </row>
    <row r="328" spans="1:10" ht="15" thickBot="1" x14ac:dyDescent="0.4">
      <c r="A328" s="37" t="s">
        <v>153</v>
      </c>
      <c r="B328" s="257">
        <f>SUM(B288, B294, B299, B304, B309, B314, B319)</f>
        <v>1508</v>
      </c>
      <c r="C328" s="105">
        <v>0</v>
      </c>
      <c r="D328" s="46"/>
      <c r="E328" s="48">
        <v>0</v>
      </c>
      <c r="F328" s="65">
        <v>0</v>
      </c>
      <c r="G328" s="71">
        <v>0</v>
      </c>
      <c r="H328" s="46"/>
      <c r="J328" s="272">
        <v>0</v>
      </c>
    </row>
    <row r="329" spans="1:10" ht="15" thickBot="1" x14ac:dyDescent="0.4">
      <c r="A329" s="35" t="s">
        <v>154</v>
      </c>
      <c r="B329" s="130">
        <f>SUM(B326-B327-B328)</f>
        <v>33513</v>
      </c>
      <c r="C329" s="118">
        <f>SUM(C326-C327-C328)</f>
        <v>-1841</v>
      </c>
      <c r="D329" s="46"/>
      <c r="E329" s="258">
        <f>SUM(E326-E327-E328)</f>
        <v>12705</v>
      </c>
      <c r="F329" s="68">
        <f>SUM(F326-F327-F328)</f>
        <v>662</v>
      </c>
      <c r="G329" s="77">
        <f>SUM(G326-G327-G328)</f>
        <v>6200</v>
      </c>
      <c r="H329" s="46"/>
      <c r="J329" s="278">
        <f t="shared" ref="J329" si="41">SUM(J326-J327-J328)</f>
        <v>25230</v>
      </c>
    </row>
    <row r="330" spans="1:10" x14ac:dyDescent="0.35">
      <c r="A330" s="101" t="s">
        <v>265</v>
      </c>
      <c r="B330" s="101"/>
      <c r="C330" s="32"/>
      <c r="E330" s="132"/>
      <c r="F330" s="132"/>
      <c r="G330" s="132"/>
      <c r="H330" s="287"/>
      <c r="J330" s="281"/>
    </row>
    <row r="331" spans="1:10" x14ac:dyDescent="0.35">
      <c r="A331" s="101"/>
      <c r="B331" s="101"/>
      <c r="C331" s="32"/>
      <c r="E331"/>
      <c r="F331"/>
      <c r="G331"/>
      <c r="H331" s="26"/>
      <c r="J331" s="282"/>
    </row>
    <row r="332" spans="1:10" x14ac:dyDescent="0.35">
      <c r="A332" s="101"/>
      <c r="B332" s="101"/>
      <c r="C332" s="32"/>
      <c r="E332"/>
      <c r="F332"/>
      <c r="G332"/>
      <c r="H332" s="26"/>
      <c r="J332" s="282"/>
    </row>
    <row r="333" spans="1:10" x14ac:dyDescent="0.35">
      <c r="A333" s="101"/>
      <c r="B333" s="101"/>
      <c r="C333" s="32"/>
      <c r="E333"/>
      <c r="F333"/>
      <c r="G333"/>
      <c r="H333" s="26"/>
      <c r="J333" s="282"/>
    </row>
    <row r="334" spans="1:10" x14ac:dyDescent="0.35">
      <c r="A334" s="101"/>
      <c r="B334" s="101"/>
      <c r="C334" s="32"/>
      <c r="E334"/>
      <c r="F334"/>
      <c r="G334"/>
      <c r="H334" s="26"/>
      <c r="J334" s="282"/>
    </row>
    <row r="335" spans="1:10" x14ac:dyDescent="0.35">
      <c r="A335" s="101"/>
      <c r="B335" s="101"/>
      <c r="C335" s="32"/>
      <c r="E335"/>
      <c r="F335"/>
      <c r="G335"/>
      <c r="H335" s="26"/>
      <c r="J335" s="282"/>
    </row>
    <row r="336" spans="1:10" x14ac:dyDescent="0.35">
      <c r="A336" s="101"/>
      <c r="B336" s="101"/>
      <c r="C336" s="32"/>
      <c r="E336"/>
      <c r="F336"/>
      <c r="G336"/>
      <c r="H336" s="26"/>
      <c r="J336" s="282"/>
    </row>
    <row r="337" spans="1:10" x14ac:dyDescent="0.35">
      <c r="A337" s="101"/>
      <c r="B337" s="101"/>
      <c r="C337" s="32"/>
      <c r="E337"/>
      <c r="F337"/>
      <c r="G337"/>
      <c r="H337" s="26"/>
      <c r="J337" s="282"/>
    </row>
    <row r="338" spans="1:10" x14ac:dyDescent="0.35">
      <c r="A338" s="101"/>
      <c r="B338" s="101"/>
      <c r="C338" s="32"/>
      <c r="E338"/>
      <c r="F338"/>
      <c r="G338"/>
      <c r="H338" s="26"/>
      <c r="J338" s="282"/>
    </row>
    <row r="339" spans="1:10" x14ac:dyDescent="0.35">
      <c r="B339" s="101"/>
      <c r="C339" s="95"/>
      <c r="D339" s="97"/>
      <c r="E339" s="101"/>
      <c r="F339" s="101"/>
      <c r="J339" s="101"/>
    </row>
    <row r="340" spans="1:10" x14ac:dyDescent="0.35">
      <c r="B340" s="101"/>
      <c r="E340" s="101"/>
      <c r="F340" s="101"/>
      <c r="J340" s="101"/>
    </row>
    <row r="341" spans="1:10" x14ac:dyDescent="0.35">
      <c r="B341" s="101"/>
      <c r="C341" s="95"/>
      <c r="D341" s="97"/>
      <c r="E341" s="101"/>
      <c r="F341" s="101"/>
      <c r="J341" s="101"/>
    </row>
    <row r="342" spans="1:10" x14ac:dyDescent="0.35">
      <c r="B342" s="101"/>
      <c r="C342" s="97"/>
      <c r="D342" s="97"/>
      <c r="E342" s="101"/>
      <c r="F342" s="101"/>
      <c r="J342" s="101"/>
    </row>
    <row r="343" spans="1:10" x14ac:dyDescent="0.35">
      <c r="B343" s="101"/>
      <c r="C343" s="97"/>
      <c r="D343" s="97"/>
      <c r="E343" s="101"/>
      <c r="F343" s="101"/>
      <c r="J343" s="101"/>
    </row>
    <row r="344" spans="1:10" x14ac:dyDescent="0.35">
      <c r="A344" s="101"/>
      <c r="B344" s="101"/>
      <c r="C344" s="32"/>
      <c r="E344"/>
      <c r="F344"/>
      <c r="G344"/>
      <c r="H344" s="26"/>
      <c r="J344" s="282"/>
    </row>
    <row r="345" spans="1:10" x14ac:dyDescent="0.35">
      <c r="A345" s="101"/>
      <c r="B345" s="101"/>
      <c r="C345" s="32"/>
      <c r="E345"/>
      <c r="F345"/>
      <c r="G345"/>
      <c r="H345" s="26"/>
      <c r="J345" s="282"/>
    </row>
    <row r="346" spans="1:10" x14ac:dyDescent="0.35">
      <c r="A346" s="101"/>
      <c r="B346" s="101"/>
      <c r="C346" s="32"/>
      <c r="E346"/>
      <c r="F346"/>
      <c r="G346"/>
      <c r="H346" s="26"/>
      <c r="J346" s="282"/>
    </row>
    <row r="347" spans="1:10" x14ac:dyDescent="0.35">
      <c r="A347" s="101"/>
      <c r="B347" s="101"/>
      <c r="C347" s="32"/>
      <c r="E347"/>
      <c r="F347"/>
      <c r="G347"/>
      <c r="H347" s="26"/>
      <c r="J347" s="282"/>
    </row>
    <row r="348" spans="1:10" x14ac:dyDescent="0.35">
      <c r="A348" s="101"/>
      <c r="B348" s="101"/>
      <c r="C348" s="32"/>
      <c r="E348"/>
      <c r="F348"/>
      <c r="G348"/>
      <c r="H348" s="26"/>
      <c r="J348" s="282"/>
    </row>
    <row r="349" spans="1:10" x14ac:dyDescent="0.35">
      <c r="A349" s="101"/>
      <c r="B349" s="101"/>
      <c r="C349" s="32"/>
      <c r="E349"/>
      <c r="F349"/>
      <c r="G349"/>
      <c r="H349" s="26"/>
      <c r="J349" s="282"/>
    </row>
    <row r="350" spans="1:10" x14ac:dyDescent="0.35">
      <c r="A350" s="101"/>
      <c r="B350" s="101"/>
      <c r="C350" s="32"/>
      <c r="E350"/>
      <c r="F350"/>
      <c r="G350"/>
      <c r="H350" s="26"/>
      <c r="J350" s="282"/>
    </row>
    <row r="351" spans="1:10" x14ac:dyDescent="0.35">
      <c r="A351" s="101"/>
      <c r="B351" s="101"/>
      <c r="C351" s="32"/>
      <c r="E351"/>
      <c r="F351"/>
      <c r="G351"/>
      <c r="H351" s="26"/>
      <c r="J351" s="282"/>
    </row>
    <row r="352" spans="1:10" x14ac:dyDescent="0.35">
      <c r="A352" s="101"/>
      <c r="B352" s="101"/>
      <c r="C352" s="32"/>
      <c r="E352"/>
      <c r="F352"/>
      <c r="G352"/>
      <c r="H352" s="26"/>
      <c r="J352" s="282"/>
    </row>
    <row r="353" spans="1:10" x14ac:dyDescent="0.35">
      <c r="A353" s="101"/>
      <c r="B353" s="32"/>
      <c r="C353" s="32"/>
      <c r="E353"/>
      <c r="F353"/>
      <c r="G353"/>
      <c r="H353" s="26"/>
      <c r="J353" s="282"/>
    </row>
    <row r="354" spans="1:10" x14ac:dyDescent="0.35">
      <c r="A354" s="101"/>
      <c r="B354" s="32"/>
      <c r="C354" s="32"/>
      <c r="E354"/>
      <c r="F354"/>
      <c r="G354"/>
      <c r="H354" s="26"/>
      <c r="J354" s="282"/>
    </row>
    <row r="355" spans="1:10" x14ac:dyDescent="0.35">
      <c r="A355" s="101"/>
      <c r="B355" s="32"/>
      <c r="C355" s="32"/>
      <c r="E355"/>
      <c r="F355"/>
      <c r="G355"/>
      <c r="H355" s="26"/>
      <c r="J355" s="282"/>
    </row>
    <row r="356" spans="1:10" x14ac:dyDescent="0.35">
      <c r="A356" s="101"/>
      <c r="B356" s="32"/>
      <c r="C356" s="32"/>
      <c r="E356"/>
      <c r="F356"/>
      <c r="G356"/>
      <c r="H356" s="26"/>
      <c r="J356" s="279"/>
    </row>
    <row r="357" spans="1:10" x14ac:dyDescent="0.35">
      <c r="A357" s="101"/>
      <c r="B357" s="32"/>
      <c r="C357" s="32"/>
      <c r="E357"/>
      <c r="F357"/>
      <c r="G357"/>
      <c r="H357" s="26"/>
      <c r="J357" s="279"/>
    </row>
    <row r="358" spans="1:10" x14ac:dyDescent="0.35">
      <c r="A358" s="101"/>
      <c r="B358" s="32"/>
      <c r="C358" s="32"/>
      <c r="E358"/>
      <c r="F358"/>
      <c r="G358"/>
      <c r="H358" s="26"/>
      <c r="J358" s="279"/>
    </row>
    <row r="359" spans="1:10" x14ac:dyDescent="0.35">
      <c r="B359" s="32"/>
      <c r="C359" s="32"/>
      <c r="E359"/>
      <c r="F359"/>
      <c r="G359"/>
      <c r="H359" s="26"/>
      <c r="J359" s="279"/>
    </row>
    <row r="360" spans="1:10" x14ac:dyDescent="0.35">
      <c r="B360" s="32"/>
      <c r="C360" s="32"/>
      <c r="E360"/>
      <c r="F360"/>
      <c r="G360"/>
      <c r="H360" s="26"/>
      <c r="J360" s="279"/>
    </row>
    <row r="361" spans="1:10" x14ac:dyDescent="0.35">
      <c r="B361" s="32"/>
      <c r="C361" s="32"/>
      <c r="E361"/>
      <c r="F361"/>
      <c r="G361"/>
      <c r="H361" s="26"/>
      <c r="J361" s="279"/>
    </row>
    <row r="362" spans="1:10" x14ac:dyDescent="0.35">
      <c r="B362" s="32"/>
      <c r="C362" s="32"/>
      <c r="E362"/>
      <c r="F362"/>
      <c r="G362"/>
      <c r="H362" s="26"/>
      <c r="J362" s="279"/>
    </row>
    <row r="363" spans="1:10" x14ac:dyDescent="0.35">
      <c r="B363" s="32"/>
      <c r="C363" s="32"/>
      <c r="E363"/>
      <c r="F363"/>
      <c r="G363"/>
      <c r="H363" s="26"/>
      <c r="J363" s="279"/>
    </row>
    <row r="364" spans="1:10" x14ac:dyDescent="0.35">
      <c r="B364" s="32"/>
      <c r="C364" s="32"/>
      <c r="E364"/>
      <c r="F364"/>
      <c r="G364"/>
      <c r="H364" s="26"/>
      <c r="J364" s="279"/>
    </row>
    <row r="365" spans="1:10" x14ac:dyDescent="0.35">
      <c r="B365" s="32"/>
      <c r="C365" s="32"/>
      <c r="E365"/>
      <c r="F365"/>
      <c r="G365"/>
      <c r="H365" s="26"/>
      <c r="J365" s="279"/>
    </row>
    <row r="366" spans="1:10" x14ac:dyDescent="0.35">
      <c r="B366" s="32"/>
      <c r="C366" s="32"/>
      <c r="E366"/>
      <c r="F366"/>
      <c r="G366"/>
      <c r="H366" s="26"/>
      <c r="J366" s="279"/>
    </row>
    <row r="367" spans="1:10" x14ac:dyDescent="0.35">
      <c r="B367" s="32"/>
      <c r="C367" s="32"/>
      <c r="E367"/>
      <c r="F367"/>
      <c r="G367"/>
      <c r="H367" s="26"/>
      <c r="J367" s="279"/>
    </row>
    <row r="368" spans="1:10" x14ac:dyDescent="0.35">
      <c r="B368" s="32"/>
      <c r="C368" s="32"/>
      <c r="E368"/>
      <c r="F368"/>
      <c r="G368"/>
      <c r="H368" s="26"/>
      <c r="J368" s="279"/>
    </row>
    <row r="369" spans="2:10" x14ac:dyDescent="0.35">
      <c r="B369" s="32"/>
      <c r="C369" s="32"/>
      <c r="E369"/>
      <c r="F369"/>
      <c r="G369"/>
      <c r="H369" s="26"/>
      <c r="J369" s="279"/>
    </row>
    <row r="370" spans="2:10" x14ac:dyDescent="0.35">
      <c r="B370" s="32"/>
      <c r="C370" s="32"/>
      <c r="E370"/>
      <c r="F370"/>
      <c r="G370"/>
      <c r="H370" s="26"/>
      <c r="J370" s="279"/>
    </row>
    <row r="371" spans="2:10" x14ac:dyDescent="0.35">
      <c r="B371" s="32"/>
      <c r="C371" s="32"/>
      <c r="E371"/>
      <c r="F371"/>
      <c r="G371"/>
      <c r="H371" s="26"/>
      <c r="J371" s="279"/>
    </row>
    <row r="372" spans="2:10" x14ac:dyDescent="0.35">
      <c r="B372" s="32"/>
      <c r="C372" s="32"/>
      <c r="E372"/>
      <c r="F372"/>
      <c r="G372"/>
      <c r="H372" s="26"/>
      <c r="J372" s="279"/>
    </row>
    <row r="373" spans="2:10" x14ac:dyDescent="0.35">
      <c r="B373" s="32"/>
      <c r="C373" s="32"/>
      <c r="E373"/>
      <c r="F373"/>
      <c r="G373"/>
      <c r="H373" s="26"/>
      <c r="J373" s="279"/>
    </row>
    <row r="374" spans="2:10" x14ac:dyDescent="0.35">
      <c r="B374" s="32"/>
      <c r="C374" s="32"/>
      <c r="E374"/>
      <c r="F374"/>
      <c r="G374"/>
      <c r="H374" s="26"/>
      <c r="J374" s="279"/>
    </row>
    <row r="375" spans="2:10" x14ac:dyDescent="0.35">
      <c r="B375" s="32"/>
      <c r="C375" s="32"/>
      <c r="E375"/>
      <c r="F375"/>
      <c r="G375"/>
      <c r="H375" s="26"/>
      <c r="J375" s="279"/>
    </row>
    <row r="376" spans="2:10" x14ac:dyDescent="0.35">
      <c r="B376" s="32"/>
      <c r="C376" s="32"/>
      <c r="E376"/>
      <c r="F376"/>
      <c r="G376"/>
      <c r="H376" s="26"/>
      <c r="J376" s="279"/>
    </row>
    <row r="377" spans="2:10" x14ac:dyDescent="0.35">
      <c r="B377" s="32"/>
      <c r="C377" s="32"/>
      <c r="E377"/>
      <c r="F377"/>
      <c r="G377"/>
      <c r="H377" s="26"/>
      <c r="J377" s="279"/>
    </row>
    <row r="378" spans="2:10" x14ac:dyDescent="0.35">
      <c r="B378" s="32"/>
      <c r="C378" s="32"/>
      <c r="E378"/>
      <c r="F378"/>
      <c r="G378"/>
      <c r="H378" s="26"/>
      <c r="J378" s="279"/>
    </row>
    <row r="379" spans="2:10" x14ac:dyDescent="0.35">
      <c r="B379" s="32"/>
      <c r="C379" s="32"/>
      <c r="E379"/>
      <c r="F379"/>
      <c r="G379"/>
      <c r="H379" s="26"/>
      <c r="J379" s="279"/>
    </row>
    <row r="380" spans="2:10" x14ac:dyDescent="0.35">
      <c r="B380" s="32"/>
      <c r="C380" s="32"/>
      <c r="E380"/>
      <c r="F380"/>
      <c r="G380"/>
      <c r="H380" s="26"/>
      <c r="J380" s="279"/>
    </row>
    <row r="381" spans="2:10" x14ac:dyDescent="0.35">
      <c r="B381" s="32"/>
      <c r="C381" s="32"/>
      <c r="E381"/>
      <c r="F381"/>
      <c r="G381"/>
      <c r="H381" s="26"/>
      <c r="J381" s="279"/>
    </row>
    <row r="382" spans="2:10" x14ac:dyDescent="0.35">
      <c r="B382" s="32"/>
      <c r="C382" s="32"/>
      <c r="E382"/>
      <c r="F382"/>
      <c r="G382"/>
      <c r="H382" s="26"/>
      <c r="J382" s="279"/>
    </row>
    <row r="383" spans="2:10" x14ac:dyDescent="0.35">
      <c r="B383" s="32"/>
      <c r="C383" s="32"/>
      <c r="E383"/>
      <c r="F383"/>
      <c r="G383"/>
      <c r="H383" s="26"/>
      <c r="J383" s="279"/>
    </row>
    <row r="384" spans="2:10" x14ac:dyDescent="0.35">
      <c r="B384" s="32"/>
      <c r="C384" s="32"/>
      <c r="E384"/>
      <c r="F384"/>
      <c r="G384"/>
      <c r="H384" s="26"/>
      <c r="J384" s="279"/>
    </row>
    <row r="385" spans="2:10" x14ac:dyDescent="0.35">
      <c r="B385" s="32"/>
      <c r="C385" s="32"/>
      <c r="E385"/>
      <c r="F385"/>
      <c r="G385"/>
      <c r="H385" s="26"/>
      <c r="J385" s="279"/>
    </row>
    <row r="386" spans="2:10" x14ac:dyDescent="0.35">
      <c r="B386" s="32"/>
      <c r="C386" s="32"/>
      <c r="E386"/>
      <c r="F386"/>
      <c r="G386"/>
      <c r="H386" s="26"/>
      <c r="J386" s="279"/>
    </row>
    <row r="387" spans="2:10" x14ac:dyDescent="0.35">
      <c r="B387" s="32"/>
      <c r="C387" s="32"/>
      <c r="E387"/>
      <c r="F387"/>
      <c r="G387"/>
      <c r="H387" s="26"/>
      <c r="J387" s="279"/>
    </row>
    <row r="388" spans="2:10" x14ac:dyDescent="0.35">
      <c r="B388" s="32"/>
      <c r="C388" s="32"/>
      <c r="E388"/>
      <c r="F388"/>
      <c r="G388"/>
      <c r="H388" s="26"/>
      <c r="J388" s="279"/>
    </row>
    <row r="389" spans="2:10" x14ac:dyDescent="0.35">
      <c r="B389" s="32"/>
      <c r="C389" s="32"/>
      <c r="E389"/>
      <c r="F389"/>
      <c r="G389"/>
      <c r="H389" s="26"/>
      <c r="J389" s="279"/>
    </row>
    <row r="390" spans="2:10" x14ac:dyDescent="0.35">
      <c r="B390" s="32"/>
      <c r="C390" s="32"/>
      <c r="E390"/>
      <c r="F390"/>
      <c r="G390"/>
      <c r="H390" s="26"/>
      <c r="J390" s="279"/>
    </row>
    <row r="391" spans="2:10" x14ac:dyDescent="0.35">
      <c r="B391" s="32"/>
      <c r="C391" s="32"/>
      <c r="E391"/>
      <c r="F391"/>
      <c r="G391"/>
      <c r="H391" s="26"/>
      <c r="J391" s="279"/>
    </row>
    <row r="392" spans="2:10" x14ac:dyDescent="0.35">
      <c r="B392" s="32"/>
      <c r="C392" s="32"/>
      <c r="E392"/>
      <c r="F392"/>
      <c r="G392"/>
      <c r="H392" s="26"/>
      <c r="J392" s="279"/>
    </row>
    <row r="393" spans="2:10" x14ac:dyDescent="0.35">
      <c r="B393" s="32"/>
      <c r="C393" s="32"/>
      <c r="E393"/>
      <c r="F393"/>
      <c r="G393"/>
      <c r="H393" s="26"/>
      <c r="J393" s="279"/>
    </row>
    <row r="394" spans="2:10" x14ac:dyDescent="0.35">
      <c r="B394" s="32"/>
      <c r="C394" s="32"/>
      <c r="E394"/>
      <c r="F394"/>
      <c r="G394"/>
      <c r="H394" s="26"/>
      <c r="J394" s="279"/>
    </row>
    <row r="395" spans="2:10" x14ac:dyDescent="0.35">
      <c r="B395" s="32"/>
      <c r="C395" s="32"/>
      <c r="E395"/>
      <c r="F395"/>
      <c r="G395"/>
      <c r="H395" s="26"/>
      <c r="J395" s="279"/>
    </row>
    <row r="396" spans="2:10" x14ac:dyDescent="0.35">
      <c r="B396" s="32"/>
      <c r="C396" s="32"/>
      <c r="E396"/>
      <c r="F396"/>
      <c r="G396"/>
      <c r="H396" s="26"/>
      <c r="J396" s="279"/>
    </row>
    <row r="397" spans="2:10" x14ac:dyDescent="0.35">
      <c r="B397" s="32"/>
      <c r="C397" s="32"/>
      <c r="E397"/>
      <c r="F397"/>
      <c r="G397"/>
      <c r="H397" s="26"/>
      <c r="J397" s="279"/>
    </row>
    <row r="398" spans="2:10" x14ac:dyDescent="0.35">
      <c r="B398" s="32"/>
      <c r="C398" s="32"/>
      <c r="E398"/>
      <c r="F398"/>
      <c r="G398"/>
      <c r="H398" s="26"/>
      <c r="J398" s="279"/>
    </row>
    <row r="399" spans="2:10" x14ac:dyDescent="0.35">
      <c r="B399" s="32"/>
      <c r="C399" s="32"/>
      <c r="E399"/>
      <c r="F399"/>
      <c r="G399"/>
      <c r="H399" s="26"/>
      <c r="J399" s="279"/>
    </row>
    <row r="400" spans="2:10" x14ac:dyDescent="0.35">
      <c r="B400" s="32"/>
      <c r="C400" s="32"/>
      <c r="E400"/>
      <c r="F400"/>
      <c r="G400"/>
      <c r="H400" s="26"/>
      <c r="J400" s="279"/>
    </row>
    <row r="401" spans="2:10" x14ac:dyDescent="0.35">
      <c r="B401" s="32"/>
      <c r="C401" s="32"/>
      <c r="E401"/>
      <c r="F401"/>
      <c r="G401"/>
      <c r="H401" s="26"/>
      <c r="J401" s="279"/>
    </row>
    <row r="402" spans="2:10" x14ac:dyDescent="0.35">
      <c r="B402" s="32"/>
      <c r="C402" s="32"/>
      <c r="E402"/>
      <c r="F402"/>
      <c r="G402"/>
      <c r="H402" s="26"/>
      <c r="J402" s="279"/>
    </row>
    <row r="403" spans="2:10" x14ac:dyDescent="0.35">
      <c r="B403" s="32"/>
      <c r="C403" s="32"/>
      <c r="E403"/>
      <c r="F403"/>
      <c r="G403"/>
      <c r="H403" s="26"/>
      <c r="J403" s="279"/>
    </row>
    <row r="404" spans="2:10" x14ac:dyDescent="0.35">
      <c r="B404" s="32"/>
      <c r="C404" s="32"/>
      <c r="E404"/>
      <c r="F404"/>
      <c r="G404"/>
      <c r="H404" s="26"/>
      <c r="J404" s="279"/>
    </row>
    <row r="405" spans="2:10" x14ac:dyDescent="0.35">
      <c r="B405" s="32"/>
      <c r="C405" s="32"/>
      <c r="E405"/>
      <c r="F405"/>
      <c r="G405"/>
      <c r="H405" s="26"/>
      <c r="J405" s="279"/>
    </row>
    <row r="406" spans="2:10" x14ac:dyDescent="0.35">
      <c r="B406" s="32"/>
      <c r="C406" s="32"/>
      <c r="E406"/>
      <c r="F406"/>
      <c r="G406"/>
      <c r="H406" s="26"/>
      <c r="J406" s="279"/>
    </row>
    <row r="407" spans="2:10" x14ac:dyDescent="0.35">
      <c r="B407" s="32"/>
      <c r="C407" s="32"/>
      <c r="E407"/>
      <c r="F407"/>
      <c r="G407"/>
      <c r="H407" s="26"/>
      <c r="J407" s="279"/>
    </row>
    <row r="408" spans="2:10" x14ac:dyDescent="0.35">
      <c r="B408" s="32"/>
      <c r="C408" s="32"/>
      <c r="E408"/>
      <c r="F408"/>
      <c r="G408"/>
      <c r="H408" s="26"/>
      <c r="J408" s="279"/>
    </row>
    <row r="409" spans="2:10" x14ac:dyDescent="0.35">
      <c r="B409" s="32"/>
      <c r="C409" s="32"/>
      <c r="E409"/>
      <c r="F409"/>
      <c r="G409"/>
      <c r="H409" s="26"/>
      <c r="J409" s="279"/>
    </row>
    <row r="410" spans="2:10" x14ac:dyDescent="0.35">
      <c r="B410" s="32"/>
      <c r="C410" s="32"/>
      <c r="E410"/>
      <c r="F410"/>
      <c r="G410"/>
      <c r="H410" s="26"/>
      <c r="J410" s="279"/>
    </row>
    <row r="411" spans="2:10" x14ac:dyDescent="0.35">
      <c r="B411" s="32"/>
      <c r="C411" s="32"/>
      <c r="E411"/>
      <c r="F411"/>
      <c r="G411"/>
      <c r="H411" s="26"/>
      <c r="J411" s="279"/>
    </row>
    <row r="412" spans="2:10" x14ac:dyDescent="0.35">
      <c r="B412" s="32"/>
      <c r="C412" s="32"/>
      <c r="E412"/>
      <c r="F412"/>
      <c r="G412"/>
      <c r="H412" s="26"/>
      <c r="J412" s="279"/>
    </row>
    <row r="413" spans="2:10" x14ac:dyDescent="0.35">
      <c r="B413" s="32"/>
      <c r="C413" s="32"/>
      <c r="E413"/>
      <c r="F413"/>
      <c r="G413"/>
      <c r="H413" s="26"/>
      <c r="J413" s="279"/>
    </row>
    <row r="414" spans="2:10" x14ac:dyDescent="0.35">
      <c r="B414" s="32"/>
      <c r="C414" s="32"/>
      <c r="E414"/>
      <c r="F414"/>
      <c r="G414"/>
      <c r="H414" s="26"/>
      <c r="J414" s="279"/>
    </row>
    <row r="415" spans="2:10" x14ac:dyDescent="0.35">
      <c r="B415" s="32"/>
      <c r="C415" s="32"/>
      <c r="E415"/>
      <c r="F415"/>
      <c r="G415"/>
      <c r="H415" s="26"/>
      <c r="J415" s="279"/>
    </row>
    <row r="416" spans="2:10" x14ac:dyDescent="0.35">
      <c r="B416" s="32"/>
      <c r="C416" s="32"/>
      <c r="E416"/>
      <c r="F416"/>
      <c r="G416"/>
      <c r="H416" s="26"/>
      <c r="J416" s="279"/>
    </row>
    <row r="417" spans="2:10" x14ac:dyDescent="0.35">
      <c r="B417" s="32"/>
      <c r="C417" s="32"/>
      <c r="E417"/>
      <c r="F417"/>
      <c r="G417"/>
      <c r="H417" s="26"/>
      <c r="J417" s="279"/>
    </row>
    <row r="418" spans="2:10" x14ac:dyDescent="0.35">
      <c r="B418" s="32"/>
      <c r="C418" s="32"/>
      <c r="E418"/>
      <c r="F418"/>
      <c r="G418"/>
      <c r="H418" s="26"/>
      <c r="J418" s="279"/>
    </row>
    <row r="419" spans="2:10" x14ac:dyDescent="0.35">
      <c r="B419" s="32"/>
      <c r="C419" s="32"/>
      <c r="E419"/>
      <c r="F419"/>
      <c r="G419"/>
      <c r="H419" s="26"/>
      <c r="J419" s="279"/>
    </row>
    <row r="420" spans="2:10" x14ac:dyDescent="0.35">
      <c r="B420" s="32"/>
      <c r="C420" s="32"/>
      <c r="E420"/>
      <c r="F420"/>
      <c r="G420"/>
      <c r="H420" s="26"/>
      <c r="J420" s="279"/>
    </row>
    <row r="421" spans="2:10" x14ac:dyDescent="0.35">
      <c r="B421" s="32"/>
      <c r="C421" s="32"/>
      <c r="E421"/>
      <c r="F421"/>
      <c r="G421"/>
      <c r="H421" s="26"/>
      <c r="J421" s="279"/>
    </row>
    <row r="422" spans="2:10" x14ac:dyDescent="0.35">
      <c r="B422" s="32"/>
      <c r="C422" s="32"/>
      <c r="E422"/>
      <c r="F422"/>
      <c r="G422"/>
      <c r="H422" s="26"/>
      <c r="J422" s="279"/>
    </row>
    <row r="423" spans="2:10" x14ac:dyDescent="0.35">
      <c r="B423" s="32"/>
      <c r="C423" s="32"/>
      <c r="E423"/>
      <c r="F423"/>
      <c r="G423"/>
      <c r="H423" s="26"/>
      <c r="J423" s="279"/>
    </row>
    <row r="424" spans="2:10" x14ac:dyDescent="0.35">
      <c r="B424" s="32"/>
      <c r="C424" s="32"/>
      <c r="E424"/>
      <c r="F424"/>
      <c r="G424"/>
      <c r="H424" s="26"/>
      <c r="J424" s="279"/>
    </row>
    <row r="425" spans="2:10" x14ac:dyDescent="0.35">
      <c r="B425" s="32"/>
      <c r="C425" s="32"/>
      <c r="E425"/>
      <c r="F425"/>
      <c r="G425"/>
      <c r="H425" s="26"/>
      <c r="J425" s="279"/>
    </row>
    <row r="426" spans="2:10" x14ac:dyDescent="0.35">
      <c r="B426" s="32"/>
      <c r="C426" s="32"/>
      <c r="E426"/>
      <c r="F426"/>
      <c r="G426"/>
      <c r="H426" s="26"/>
      <c r="J426" s="279"/>
    </row>
    <row r="427" spans="2:10" x14ac:dyDescent="0.35">
      <c r="B427" s="32"/>
      <c r="C427" s="32"/>
      <c r="E427"/>
      <c r="F427"/>
      <c r="G427"/>
      <c r="H427" s="26"/>
      <c r="J427" s="279"/>
    </row>
    <row r="428" spans="2:10" x14ac:dyDescent="0.35">
      <c r="B428" s="32"/>
      <c r="C428" s="32"/>
      <c r="E428"/>
      <c r="F428"/>
      <c r="G428"/>
      <c r="H428" s="26"/>
      <c r="J428" s="279"/>
    </row>
    <row r="429" spans="2:10" x14ac:dyDescent="0.35">
      <c r="B429" s="32"/>
      <c r="C429" s="32"/>
      <c r="E429"/>
      <c r="F429"/>
      <c r="G429"/>
      <c r="H429" s="26"/>
      <c r="J429" s="279"/>
    </row>
    <row r="430" spans="2:10" x14ac:dyDescent="0.35">
      <c r="B430" s="32"/>
      <c r="C430" s="32"/>
      <c r="E430"/>
      <c r="F430"/>
      <c r="G430"/>
      <c r="H430" s="26"/>
      <c r="J430" s="279"/>
    </row>
    <row r="431" spans="2:10" x14ac:dyDescent="0.35">
      <c r="B431" s="32"/>
      <c r="C431" s="32"/>
      <c r="E431"/>
      <c r="F431"/>
      <c r="G431"/>
      <c r="H431" s="26"/>
      <c r="J431" s="279"/>
    </row>
    <row r="432" spans="2:10" x14ac:dyDescent="0.35">
      <c r="B432" s="32"/>
      <c r="C432" s="32"/>
      <c r="E432"/>
      <c r="F432"/>
      <c r="G432"/>
      <c r="H432" s="26"/>
      <c r="J432" s="279"/>
    </row>
    <row r="433" spans="2:10" x14ac:dyDescent="0.35">
      <c r="B433" s="32"/>
      <c r="C433" s="32"/>
      <c r="E433"/>
      <c r="F433"/>
      <c r="G433"/>
      <c r="H433" s="26"/>
      <c r="J433" s="279"/>
    </row>
    <row r="434" spans="2:10" x14ac:dyDescent="0.35">
      <c r="B434" s="32"/>
      <c r="C434" s="32"/>
      <c r="E434"/>
      <c r="F434"/>
      <c r="G434"/>
      <c r="H434" s="26"/>
      <c r="J434" s="279"/>
    </row>
    <row r="435" spans="2:10" x14ac:dyDescent="0.35">
      <c r="B435" s="32"/>
      <c r="C435" s="32"/>
      <c r="E435"/>
      <c r="F435"/>
      <c r="G435"/>
      <c r="H435" s="26"/>
      <c r="J435" s="279"/>
    </row>
    <row r="436" spans="2:10" x14ac:dyDescent="0.35">
      <c r="B436" s="32"/>
      <c r="C436" s="32"/>
      <c r="E436"/>
      <c r="F436"/>
      <c r="G436"/>
      <c r="H436" s="26"/>
      <c r="J436" s="279"/>
    </row>
    <row r="437" spans="2:10" x14ac:dyDescent="0.35">
      <c r="B437" s="32"/>
      <c r="C437" s="32"/>
      <c r="E437"/>
      <c r="F437"/>
      <c r="G437"/>
      <c r="H437" s="26"/>
      <c r="J437" s="279"/>
    </row>
    <row r="438" spans="2:10" x14ac:dyDescent="0.35">
      <c r="B438" s="32"/>
      <c r="C438" s="32"/>
      <c r="E438"/>
      <c r="F438"/>
      <c r="G438"/>
      <c r="H438" s="26"/>
      <c r="J438" s="279"/>
    </row>
    <row r="439" spans="2:10" x14ac:dyDescent="0.35">
      <c r="B439" s="32"/>
      <c r="C439" s="32"/>
      <c r="E439"/>
      <c r="F439"/>
      <c r="G439"/>
      <c r="H439" s="26"/>
      <c r="J439" s="279"/>
    </row>
    <row r="440" spans="2:10" x14ac:dyDescent="0.35">
      <c r="B440" s="32"/>
      <c r="C440" s="32"/>
      <c r="E440"/>
      <c r="F440"/>
      <c r="G440"/>
      <c r="H440" s="26"/>
      <c r="J440" s="279"/>
    </row>
    <row r="441" spans="2:10" x14ac:dyDescent="0.35">
      <c r="B441" s="32"/>
      <c r="C441" s="32"/>
      <c r="E441"/>
      <c r="F441"/>
      <c r="G441"/>
      <c r="H441" s="26"/>
      <c r="J441" s="279"/>
    </row>
    <row r="442" spans="2:10" x14ac:dyDescent="0.35">
      <c r="B442" s="32"/>
      <c r="C442" s="32"/>
      <c r="E442"/>
      <c r="F442"/>
      <c r="G442"/>
      <c r="H442" s="26"/>
      <c r="J442" s="279"/>
    </row>
    <row r="443" spans="2:10" x14ac:dyDescent="0.35">
      <c r="B443" s="32"/>
      <c r="C443" s="32"/>
      <c r="E443"/>
      <c r="F443"/>
      <c r="G443"/>
      <c r="H443" s="26"/>
      <c r="J443" s="279"/>
    </row>
    <row r="444" spans="2:10" x14ac:dyDescent="0.35">
      <c r="B444" s="32"/>
      <c r="C444" s="32"/>
      <c r="E444"/>
      <c r="F444"/>
      <c r="G444"/>
      <c r="H444" s="26"/>
      <c r="J444" s="279"/>
    </row>
    <row r="445" spans="2:10" x14ac:dyDescent="0.35">
      <c r="B445" s="32"/>
      <c r="C445" s="32"/>
      <c r="E445"/>
      <c r="F445"/>
      <c r="G445"/>
      <c r="H445" s="26"/>
      <c r="J445" s="279"/>
    </row>
    <row r="446" spans="2:10" x14ac:dyDescent="0.35">
      <c r="B446" s="32"/>
      <c r="C446" s="32"/>
      <c r="E446"/>
      <c r="F446"/>
      <c r="G446"/>
      <c r="H446" s="26"/>
      <c r="J446" s="279"/>
    </row>
    <row r="447" spans="2:10" x14ac:dyDescent="0.35">
      <c r="B447" s="32"/>
      <c r="C447" s="32"/>
      <c r="E447"/>
      <c r="F447"/>
      <c r="G447"/>
      <c r="H447" s="26"/>
      <c r="J447" s="279"/>
    </row>
    <row r="448" spans="2:10" x14ac:dyDescent="0.35">
      <c r="B448" s="32"/>
      <c r="C448" s="32"/>
      <c r="E448"/>
      <c r="F448"/>
      <c r="G448"/>
      <c r="H448" s="26"/>
      <c r="J448" s="279"/>
    </row>
    <row r="449" spans="2:10" x14ac:dyDescent="0.35">
      <c r="B449" s="32"/>
      <c r="C449" s="32"/>
      <c r="E449"/>
      <c r="F449"/>
      <c r="G449"/>
      <c r="H449" s="26"/>
      <c r="J449" s="279"/>
    </row>
    <row r="450" spans="2:10" x14ac:dyDescent="0.35">
      <c r="B450" s="32"/>
      <c r="C450" s="32"/>
      <c r="E450"/>
      <c r="F450"/>
      <c r="G450"/>
      <c r="H450" s="26"/>
      <c r="J450" s="279"/>
    </row>
    <row r="451" spans="2:10" x14ac:dyDescent="0.35">
      <c r="B451" s="32"/>
      <c r="C451" s="32"/>
      <c r="E451"/>
      <c r="F451"/>
      <c r="G451"/>
      <c r="H451" s="26"/>
      <c r="J451" s="279"/>
    </row>
    <row r="452" spans="2:10" x14ac:dyDescent="0.35">
      <c r="B452" s="32"/>
      <c r="C452" s="32"/>
      <c r="E452"/>
      <c r="F452"/>
      <c r="G452"/>
      <c r="H452" s="26"/>
      <c r="J452" s="279"/>
    </row>
    <row r="453" spans="2:10" x14ac:dyDescent="0.35">
      <c r="B453" s="32"/>
      <c r="C453" s="32"/>
      <c r="E453"/>
      <c r="F453"/>
      <c r="G453"/>
      <c r="H453" s="26"/>
      <c r="J453" s="279"/>
    </row>
    <row r="454" spans="2:10" x14ac:dyDescent="0.35">
      <c r="B454" s="32"/>
      <c r="C454" s="32"/>
      <c r="E454"/>
      <c r="F454"/>
      <c r="G454"/>
      <c r="H454" s="26"/>
      <c r="J454" s="279"/>
    </row>
    <row r="455" spans="2:10" x14ac:dyDescent="0.35">
      <c r="B455" s="32"/>
      <c r="C455" s="32"/>
      <c r="E455"/>
      <c r="F455"/>
      <c r="G455"/>
      <c r="H455" s="26"/>
      <c r="J455" s="279"/>
    </row>
    <row r="456" spans="2:10" x14ac:dyDescent="0.35">
      <c r="B456" s="32"/>
      <c r="C456" s="32"/>
      <c r="E456"/>
      <c r="F456"/>
      <c r="G456"/>
      <c r="H456" s="26"/>
      <c r="J456" s="279"/>
    </row>
    <row r="457" spans="2:10" x14ac:dyDescent="0.35">
      <c r="B457" s="32"/>
      <c r="C457" s="32"/>
      <c r="E457"/>
      <c r="F457"/>
      <c r="G457"/>
      <c r="H457" s="26"/>
      <c r="J457" s="279"/>
    </row>
    <row r="458" spans="2:10" x14ac:dyDescent="0.35">
      <c r="B458" s="32"/>
      <c r="C458" s="32"/>
      <c r="E458"/>
      <c r="F458"/>
      <c r="G458"/>
      <c r="H458" s="26"/>
      <c r="J458" s="279"/>
    </row>
    <row r="459" spans="2:10" x14ac:dyDescent="0.35">
      <c r="B459" s="32"/>
      <c r="C459" s="32"/>
      <c r="E459"/>
      <c r="F459"/>
      <c r="G459"/>
      <c r="H459" s="26"/>
      <c r="J459" s="279"/>
    </row>
    <row r="460" spans="2:10" x14ac:dyDescent="0.35">
      <c r="B460" s="32"/>
      <c r="C460" s="32"/>
      <c r="E460"/>
      <c r="F460"/>
      <c r="G460"/>
      <c r="H460" s="26"/>
      <c r="J460" s="279"/>
    </row>
    <row r="461" spans="2:10" x14ac:dyDescent="0.35">
      <c r="B461" s="32"/>
      <c r="C461" s="32"/>
      <c r="E461"/>
      <c r="F461"/>
      <c r="G461"/>
      <c r="H461" s="26"/>
      <c r="J461" s="279"/>
    </row>
    <row r="462" spans="2:10" x14ac:dyDescent="0.35">
      <c r="B462" s="32"/>
      <c r="C462" s="32"/>
      <c r="E462"/>
      <c r="F462"/>
      <c r="G462"/>
      <c r="H462" s="26"/>
      <c r="J462" s="279"/>
    </row>
    <row r="463" spans="2:10" x14ac:dyDescent="0.35">
      <c r="B463" s="32"/>
      <c r="C463" s="32"/>
      <c r="E463"/>
      <c r="F463"/>
      <c r="G463"/>
      <c r="H463" s="26"/>
      <c r="J463" s="279"/>
    </row>
    <row r="464" spans="2:10" x14ac:dyDescent="0.35">
      <c r="B464" s="32"/>
      <c r="C464" s="32"/>
      <c r="E464"/>
      <c r="F464"/>
      <c r="G464"/>
      <c r="H464" s="26"/>
      <c r="J464" s="279"/>
    </row>
    <row r="465" spans="2:10" x14ac:dyDescent="0.35">
      <c r="B465" s="32"/>
      <c r="C465" s="32"/>
      <c r="E465"/>
      <c r="F465"/>
      <c r="G465"/>
      <c r="H465" s="26"/>
      <c r="J465" s="279"/>
    </row>
    <row r="466" spans="2:10" x14ac:dyDescent="0.35">
      <c r="B466" s="32"/>
      <c r="C466" s="32"/>
      <c r="E466"/>
      <c r="F466"/>
      <c r="G466"/>
      <c r="H466" s="26"/>
      <c r="J466" s="279"/>
    </row>
    <row r="467" spans="2:10" x14ac:dyDescent="0.35">
      <c r="B467" s="32"/>
      <c r="C467" s="32"/>
      <c r="E467"/>
      <c r="F467"/>
      <c r="G467"/>
      <c r="H467" s="26"/>
      <c r="J467" s="279"/>
    </row>
    <row r="468" spans="2:10" x14ac:dyDescent="0.35">
      <c r="B468" s="32"/>
      <c r="C468" s="32"/>
      <c r="E468"/>
      <c r="F468"/>
      <c r="G468"/>
      <c r="H468" s="26"/>
      <c r="J468" s="279"/>
    </row>
    <row r="469" spans="2:10" x14ac:dyDescent="0.35">
      <c r="B469" s="32"/>
      <c r="C469" s="32"/>
      <c r="E469"/>
      <c r="F469"/>
      <c r="G469"/>
      <c r="H469" s="26"/>
      <c r="J469" s="279"/>
    </row>
    <row r="470" spans="2:10" x14ac:dyDescent="0.35">
      <c r="B470" s="32"/>
      <c r="C470" s="32"/>
      <c r="E470"/>
      <c r="F470"/>
      <c r="G470"/>
      <c r="H470" s="26"/>
      <c r="J470" s="279"/>
    </row>
    <row r="471" spans="2:10" x14ac:dyDescent="0.35">
      <c r="B471" s="32"/>
      <c r="C471" s="32"/>
      <c r="E471"/>
      <c r="F471"/>
      <c r="G471"/>
      <c r="H471" s="26"/>
      <c r="J471" s="279"/>
    </row>
    <row r="472" spans="2:10" x14ac:dyDescent="0.35">
      <c r="B472" s="32"/>
      <c r="C472" s="32"/>
      <c r="E472"/>
      <c r="F472"/>
      <c r="G472"/>
      <c r="H472" s="26"/>
      <c r="J472" s="279"/>
    </row>
    <row r="473" spans="2:10" x14ac:dyDescent="0.35">
      <c r="B473" s="32"/>
      <c r="C473" s="32"/>
      <c r="E473"/>
      <c r="F473"/>
      <c r="G473"/>
      <c r="H473" s="26"/>
      <c r="J473" s="279"/>
    </row>
    <row r="474" spans="2:10" x14ac:dyDescent="0.35">
      <c r="B474" s="32"/>
      <c r="C474" s="32"/>
      <c r="E474"/>
      <c r="F474"/>
      <c r="G474"/>
      <c r="H474" s="26"/>
      <c r="J474" s="279"/>
    </row>
    <row r="475" spans="2:10" x14ac:dyDescent="0.35">
      <c r="B475" s="32"/>
      <c r="C475" s="32"/>
      <c r="E475"/>
      <c r="F475"/>
      <c r="G475"/>
      <c r="H475" s="26"/>
      <c r="J475" s="279"/>
    </row>
    <row r="476" spans="2:10" x14ac:dyDescent="0.35">
      <c r="B476" s="32"/>
      <c r="C476" s="32"/>
      <c r="E476"/>
      <c r="F476"/>
      <c r="G476"/>
      <c r="H476" s="26"/>
      <c r="J476" s="279"/>
    </row>
    <row r="477" spans="2:10" x14ac:dyDescent="0.35">
      <c r="B477" s="32"/>
      <c r="C477" s="32"/>
      <c r="E477"/>
      <c r="F477"/>
      <c r="G477"/>
      <c r="H477" s="26"/>
      <c r="J477" s="279"/>
    </row>
    <row r="478" spans="2:10" x14ac:dyDescent="0.35">
      <c r="B478" s="32"/>
      <c r="C478" s="32"/>
      <c r="E478"/>
      <c r="F478"/>
      <c r="G478"/>
      <c r="H478" s="26"/>
      <c r="J478" s="279"/>
    </row>
    <row r="479" spans="2:10" x14ac:dyDescent="0.35">
      <c r="B479" s="32"/>
      <c r="C479" s="32"/>
      <c r="E479"/>
      <c r="F479"/>
      <c r="G479"/>
      <c r="H479" s="26"/>
      <c r="J479" s="279"/>
    </row>
    <row r="480" spans="2:10" x14ac:dyDescent="0.35">
      <c r="B480" s="32"/>
      <c r="C480" s="32"/>
      <c r="E480"/>
      <c r="F480"/>
      <c r="G480"/>
      <c r="H480" s="26"/>
      <c r="J480" s="279"/>
    </row>
    <row r="481" spans="2:10" x14ac:dyDescent="0.35">
      <c r="B481" s="32"/>
      <c r="C481" s="32"/>
      <c r="E481"/>
      <c r="F481"/>
      <c r="G481"/>
      <c r="H481" s="26"/>
      <c r="J481" s="279"/>
    </row>
    <row r="482" spans="2:10" x14ac:dyDescent="0.35">
      <c r="B482" s="32"/>
      <c r="C482" s="32"/>
      <c r="E482"/>
      <c r="F482"/>
      <c r="G482"/>
      <c r="H482" s="26"/>
      <c r="J482" s="279"/>
    </row>
    <row r="483" spans="2:10" x14ac:dyDescent="0.35">
      <c r="B483" s="32"/>
      <c r="C483" s="32"/>
      <c r="E483"/>
      <c r="F483"/>
      <c r="G483"/>
      <c r="H483" s="26"/>
      <c r="J483" s="279"/>
    </row>
    <row r="484" spans="2:10" x14ac:dyDescent="0.35">
      <c r="B484" s="32"/>
      <c r="C484" s="32"/>
      <c r="E484"/>
      <c r="F484"/>
      <c r="G484"/>
      <c r="H484" s="26"/>
      <c r="J484" s="279"/>
    </row>
    <row r="485" spans="2:10" x14ac:dyDescent="0.35">
      <c r="B485" s="32"/>
      <c r="C485" s="32"/>
      <c r="E485"/>
      <c r="F485"/>
      <c r="G485"/>
      <c r="H485" s="26"/>
      <c r="J485" s="279"/>
    </row>
    <row r="486" spans="2:10" x14ac:dyDescent="0.35">
      <c r="B486" s="32"/>
      <c r="C486" s="32"/>
      <c r="E486"/>
      <c r="F486"/>
      <c r="G486"/>
      <c r="H486" s="26"/>
      <c r="J486" s="279"/>
    </row>
    <row r="487" spans="2:10" x14ac:dyDescent="0.35">
      <c r="B487" s="32"/>
      <c r="C487" s="32"/>
      <c r="E487"/>
      <c r="F487"/>
      <c r="G487"/>
      <c r="H487" s="26"/>
      <c r="J487" s="279"/>
    </row>
    <row r="488" spans="2:10" x14ac:dyDescent="0.35">
      <c r="B488" s="32"/>
      <c r="C488" s="32"/>
      <c r="E488"/>
      <c r="F488"/>
      <c r="G488"/>
      <c r="H488" s="26"/>
      <c r="J488" s="279"/>
    </row>
    <row r="489" spans="2:10" x14ac:dyDescent="0.35">
      <c r="B489" s="32"/>
      <c r="C489" s="32"/>
      <c r="E489"/>
      <c r="F489"/>
      <c r="G489"/>
      <c r="H489" s="26"/>
      <c r="J489" s="279"/>
    </row>
    <row r="490" spans="2:10" x14ac:dyDescent="0.35">
      <c r="B490" s="32"/>
      <c r="C490" s="32"/>
      <c r="E490"/>
      <c r="F490"/>
      <c r="G490"/>
      <c r="H490" s="26"/>
      <c r="J490" s="279"/>
    </row>
    <row r="491" spans="2:10" x14ac:dyDescent="0.35">
      <c r="B491" s="32"/>
      <c r="C491" s="32"/>
      <c r="E491"/>
      <c r="F491"/>
      <c r="G491"/>
      <c r="H491" s="26"/>
      <c r="J491" s="279"/>
    </row>
    <row r="492" spans="2:10" x14ac:dyDescent="0.35">
      <c r="B492" s="32"/>
      <c r="C492" s="32"/>
      <c r="E492"/>
      <c r="F492"/>
      <c r="G492"/>
      <c r="H492" s="26"/>
      <c r="J492" s="279"/>
    </row>
    <row r="493" spans="2:10" x14ac:dyDescent="0.35">
      <c r="B493" s="32"/>
      <c r="C493" s="32"/>
      <c r="E493"/>
      <c r="F493"/>
      <c r="G493"/>
      <c r="H493" s="26"/>
      <c r="J493" s="279"/>
    </row>
    <row r="494" spans="2:10" x14ac:dyDescent="0.35">
      <c r="B494" s="32"/>
      <c r="C494" s="32"/>
      <c r="E494"/>
      <c r="F494"/>
      <c r="G494"/>
      <c r="H494" s="26"/>
      <c r="J494" s="279"/>
    </row>
    <row r="495" spans="2:10" x14ac:dyDescent="0.35">
      <c r="B495" s="32"/>
      <c r="C495" s="32"/>
      <c r="E495"/>
      <c r="F495"/>
      <c r="G495"/>
      <c r="H495" s="26"/>
      <c r="J495" s="279"/>
    </row>
    <row r="496" spans="2:10" x14ac:dyDescent="0.35">
      <c r="B496" s="32"/>
      <c r="C496" s="32"/>
      <c r="E496"/>
      <c r="F496"/>
      <c r="G496"/>
      <c r="H496" s="26"/>
      <c r="J496" s="279"/>
    </row>
    <row r="497" spans="2:10" x14ac:dyDescent="0.35">
      <c r="B497" s="32"/>
      <c r="C497" s="32"/>
      <c r="E497"/>
      <c r="F497"/>
      <c r="G497"/>
      <c r="H497" s="26"/>
      <c r="J497" s="279"/>
    </row>
    <row r="498" spans="2:10" x14ac:dyDescent="0.35">
      <c r="B498" s="32"/>
      <c r="C498" s="32"/>
      <c r="E498"/>
      <c r="F498"/>
      <c r="G498"/>
      <c r="H498" s="26"/>
      <c r="J498" s="279"/>
    </row>
    <row r="499" spans="2:10" x14ac:dyDescent="0.35">
      <c r="B499" s="32"/>
      <c r="C499" s="32"/>
      <c r="E499"/>
      <c r="F499"/>
      <c r="G499"/>
      <c r="H499" s="26"/>
      <c r="J499" s="279"/>
    </row>
    <row r="500" spans="2:10" x14ac:dyDescent="0.35">
      <c r="B500" s="32"/>
      <c r="C500" s="32"/>
      <c r="E500"/>
      <c r="F500"/>
      <c r="G500"/>
      <c r="H500" s="26"/>
      <c r="J500" s="279"/>
    </row>
    <row r="501" spans="2:10" x14ac:dyDescent="0.35">
      <c r="B501" s="32"/>
      <c r="C501" s="32"/>
      <c r="E501"/>
      <c r="F501"/>
      <c r="G501"/>
      <c r="H501" s="26"/>
      <c r="J501" s="279"/>
    </row>
    <row r="502" spans="2:10" x14ac:dyDescent="0.35">
      <c r="B502" s="32"/>
      <c r="C502" s="32"/>
      <c r="E502"/>
      <c r="F502"/>
      <c r="G502"/>
      <c r="H502" s="26"/>
      <c r="J502" s="279"/>
    </row>
    <row r="503" spans="2:10" x14ac:dyDescent="0.35">
      <c r="B503" s="32"/>
      <c r="C503" s="32"/>
      <c r="E503"/>
      <c r="F503"/>
      <c r="G503"/>
      <c r="H503" s="26"/>
      <c r="J503" s="279"/>
    </row>
    <row r="504" spans="2:10" x14ac:dyDescent="0.35">
      <c r="B504" s="32"/>
      <c r="C504" s="32"/>
      <c r="E504"/>
      <c r="F504"/>
      <c r="G504"/>
      <c r="H504" s="26"/>
      <c r="J504" s="279"/>
    </row>
    <row r="505" spans="2:10" x14ac:dyDescent="0.35">
      <c r="B505" s="32"/>
      <c r="C505" s="32"/>
      <c r="E505"/>
      <c r="F505"/>
      <c r="G505"/>
      <c r="H505" s="26"/>
      <c r="J505" s="279"/>
    </row>
    <row r="506" spans="2:10" x14ac:dyDescent="0.35">
      <c r="B506" s="32"/>
      <c r="C506" s="32"/>
      <c r="E506"/>
      <c r="F506"/>
      <c r="G506"/>
      <c r="H506" s="26"/>
      <c r="J506" s="279"/>
    </row>
    <row r="507" spans="2:10" x14ac:dyDescent="0.35">
      <c r="B507" s="32"/>
      <c r="C507" s="32"/>
      <c r="E507"/>
      <c r="F507"/>
      <c r="G507"/>
      <c r="H507" s="26"/>
      <c r="J507" s="279"/>
    </row>
    <row r="508" spans="2:10" x14ac:dyDescent="0.35">
      <c r="B508" s="32"/>
      <c r="C508" s="32"/>
      <c r="E508"/>
      <c r="F508"/>
      <c r="G508"/>
      <c r="H508" s="26"/>
      <c r="J508" s="279"/>
    </row>
    <row r="509" spans="2:10" x14ac:dyDescent="0.35">
      <c r="B509" s="32"/>
      <c r="C509" s="32"/>
      <c r="E509"/>
      <c r="F509"/>
      <c r="G509"/>
      <c r="H509" s="26"/>
      <c r="J509" s="279"/>
    </row>
    <row r="510" spans="2:10" x14ac:dyDescent="0.35">
      <c r="B510" s="32"/>
      <c r="C510" s="32"/>
      <c r="E510"/>
      <c r="F510"/>
      <c r="G510"/>
      <c r="H510" s="26"/>
      <c r="J510" s="279"/>
    </row>
    <row r="511" spans="2:10" x14ac:dyDescent="0.35">
      <c r="B511" s="32"/>
      <c r="C511" s="32"/>
      <c r="E511"/>
      <c r="F511"/>
      <c r="G511"/>
      <c r="H511" s="26"/>
      <c r="J511" s="279"/>
    </row>
    <row r="512" spans="2:10" x14ac:dyDescent="0.35">
      <c r="B512" s="32"/>
      <c r="C512" s="32"/>
      <c r="E512"/>
      <c r="F512"/>
      <c r="G512"/>
      <c r="H512" s="26"/>
      <c r="J512" s="279"/>
    </row>
    <row r="513" spans="2:10" x14ac:dyDescent="0.35">
      <c r="B513" s="32"/>
      <c r="C513" s="32"/>
      <c r="E513"/>
      <c r="F513"/>
      <c r="G513"/>
      <c r="H513" s="26"/>
      <c r="J513" s="279"/>
    </row>
    <row r="514" spans="2:10" x14ac:dyDescent="0.35">
      <c r="B514" s="32"/>
      <c r="C514" s="32"/>
      <c r="E514"/>
      <c r="F514"/>
      <c r="G514"/>
      <c r="H514" s="26"/>
      <c r="J514" s="279"/>
    </row>
    <row r="515" spans="2:10" x14ac:dyDescent="0.35">
      <c r="B515" s="32"/>
      <c r="C515" s="32"/>
      <c r="E515"/>
      <c r="F515"/>
      <c r="G515"/>
      <c r="H515" s="26"/>
      <c r="J515" s="279"/>
    </row>
    <row r="516" spans="2:10" x14ac:dyDescent="0.35">
      <c r="B516" s="32"/>
      <c r="C516" s="32"/>
      <c r="E516"/>
      <c r="F516"/>
      <c r="G516"/>
      <c r="H516" s="26"/>
      <c r="J516" s="279"/>
    </row>
    <row r="517" spans="2:10" x14ac:dyDescent="0.35">
      <c r="B517" s="32"/>
      <c r="C517" s="32"/>
      <c r="E517"/>
      <c r="F517"/>
      <c r="G517"/>
      <c r="H517" s="26"/>
      <c r="J517" s="279"/>
    </row>
    <row r="518" spans="2:10" x14ac:dyDescent="0.35">
      <c r="B518" s="32"/>
      <c r="C518" s="32"/>
      <c r="E518"/>
      <c r="F518"/>
      <c r="G518"/>
      <c r="H518" s="26"/>
      <c r="J518" s="279"/>
    </row>
    <row r="519" spans="2:10" x14ac:dyDescent="0.35">
      <c r="B519" s="32"/>
      <c r="C519" s="32"/>
      <c r="E519"/>
      <c r="F519"/>
      <c r="G519"/>
      <c r="H519" s="26"/>
      <c r="J519" s="279"/>
    </row>
    <row r="520" spans="2:10" x14ac:dyDescent="0.35">
      <c r="B520" s="32"/>
      <c r="C520" s="32"/>
      <c r="E520"/>
      <c r="F520"/>
      <c r="G520"/>
      <c r="H520" s="26"/>
      <c r="J520" s="279"/>
    </row>
    <row r="521" spans="2:10" x14ac:dyDescent="0.35">
      <c r="B521" s="32"/>
      <c r="C521" s="32"/>
      <c r="E521"/>
      <c r="F521"/>
      <c r="G521"/>
      <c r="H521" s="26"/>
      <c r="J521" s="279"/>
    </row>
    <row r="522" spans="2:10" x14ac:dyDescent="0.35">
      <c r="B522" s="32"/>
      <c r="C522" s="32"/>
      <c r="E522"/>
      <c r="F522"/>
      <c r="G522"/>
      <c r="H522" s="26"/>
      <c r="J522" s="279"/>
    </row>
    <row r="523" spans="2:10" x14ac:dyDescent="0.35">
      <c r="B523" s="32"/>
      <c r="C523" s="32"/>
      <c r="E523"/>
      <c r="F523"/>
      <c r="G523"/>
      <c r="H523" s="26"/>
      <c r="J523" s="279"/>
    </row>
    <row r="524" spans="2:10" x14ac:dyDescent="0.35">
      <c r="B524" s="32"/>
      <c r="C524" s="32"/>
      <c r="E524"/>
      <c r="F524"/>
      <c r="G524"/>
      <c r="H524" s="26"/>
      <c r="J524" s="279"/>
    </row>
    <row r="525" spans="2:10" x14ac:dyDescent="0.35">
      <c r="B525" s="32"/>
      <c r="C525" s="32"/>
      <c r="E525"/>
      <c r="F525"/>
      <c r="G525"/>
      <c r="H525" s="26"/>
      <c r="J525" s="279"/>
    </row>
    <row r="526" spans="2:10" x14ac:dyDescent="0.35">
      <c r="B526" s="32"/>
      <c r="C526" s="32"/>
      <c r="E526"/>
      <c r="F526"/>
      <c r="G526"/>
      <c r="H526" s="26"/>
      <c r="J526" s="279"/>
    </row>
    <row r="527" spans="2:10" x14ac:dyDescent="0.35">
      <c r="B527" s="32"/>
      <c r="C527" s="32"/>
      <c r="E527"/>
      <c r="F527"/>
      <c r="G527"/>
      <c r="H527" s="26"/>
      <c r="J527" s="279"/>
    </row>
    <row r="528" spans="2:10" x14ac:dyDescent="0.35">
      <c r="B528" s="32"/>
      <c r="C528" s="32"/>
      <c r="E528"/>
      <c r="F528"/>
      <c r="G528"/>
      <c r="H528" s="26"/>
      <c r="J528" s="279"/>
    </row>
    <row r="529" spans="2:10" x14ac:dyDescent="0.35">
      <c r="B529" s="32"/>
      <c r="C529" s="32"/>
      <c r="E529"/>
      <c r="F529"/>
      <c r="G529"/>
      <c r="H529" s="26"/>
      <c r="J529" s="279"/>
    </row>
    <row r="530" spans="2:10" x14ac:dyDescent="0.35">
      <c r="B530" s="32"/>
      <c r="C530" s="32"/>
      <c r="E530"/>
      <c r="F530"/>
      <c r="G530"/>
      <c r="H530" s="26"/>
      <c r="J530" s="279"/>
    </row>
    <row r="531" spans="2:10" x14ac:dyDescent="0.35">
      <c r="B531" s="32"/>
      <c r="C531" s="32"/>
      <c r="E531"/>
      <c r="F531"/>
      <c r="G531"/>
      <c r="H531" s="26"/>
      <c r="J531" s="279"/>
    </row>
    <row r="532" spans="2:10" x14ac:dyDescent="0.35">
      <c r="B532" s="32"/>
      <c r="C532" s="32"/>
      <c r="E532"/>
      <c r="F532"/>
      <c r="G532"/>
      <c r="H532" s="26"/>
      <c r="J532" s="279"/>
    </row>
    <row r="533" spans="2:10" x14ac:dyDescent="0.35">
      <c r="B533" s="32"/>
      <c r="C533" s="32"/>
      <c r="E533"/>
      <c r="F533"/>
      <c r="G533"/>
      <c r="H533" s="26"/>
      <c r="J533" s="279"/>
    </row>
    <row r="534" spans="2:10" x14ac:dyDescent="0.35">
      <c r="B534" s="32"/>
      <c r="C534" s="32"/>
      <c r="E534"/>
      <c r="F534"/>
      <c r="G534"/>
      <c r="H534" s="26"/>
      <c r="J534" s="279"/>
    </row>
    <row r="535" spans="2:10" x14ac:dyDescent="0.35">
      <c r="B535" s="32"/>
      <c r="C535" s="32"/>
      <c r="E535"/>
      <c r="F535"/>
      <c r="G535"/>
      <c r="H535" s="26"/>
      <c r="J535" s="279"/>
    </row>
    <row r="536" spans="2:10" x14ac:dyDescent="0.35">
      <c r="B536" s="32"/>
      <c r="C536" s="32"/>
      <c r="E536"/>
      <c r="F536"/>
      <c r="G536"/>
      <c r="H536" s="26"/>
      <c r="J536" s="279"/>
    </row>
    <row r="537" spans="2:10" x14ac:dyDescent="0.35">
      <c r="B537" s="32"/>
      <c r="C537" s="32"/>
      <c r="E537"/>
      <c r="F537"/>
      <c r="G537"/>
      <c r="H537" s="26"/>
      <c r="J537" s="279"/>
    </row>
    <row r="538" spans="2:10" x14ac:dyDescent="0.35">
      <c r="B538" s="32"/>
      <c r="C538" s="32"/>
      <c r="E538"/>
      <c r="F538"/>
      <c r="G538"/>
      <c r="H538" s="26"/>
      <c r="J538" s="279"/>
    </row>
    <row r="539" spans="2:10" x14ac:dyDescent="0.35">
      <c r="B539" s="32"/>
      <c r="C539" s="32"/>
      <c r="E539"/>
      <c r="F539"/>
      <c r="G539"/>
      <c r="H539" s="26"/>
      <c r="J539" s="279"/>
    </row>
    <row r="540" spans="2:10" x14ac:dyDescent="0.35">
      <c r="B540" s="32"/>
      <c r="C540" s="32"/>
      <c r="E540"/>
      <c r="F540"/>
      <c r="G540"/>
      <c r="H540" s="26"/>
      <c r="J540" s="279"/>
    </row>
    <row r="541" spans="2:10" x14ac:dyDescent="0.35">
      <c r="B541" s="32"/>
      <c r="C541" s="32"/>
      <c r="E541"/>
      <c r="F541"/>
      <c r="G541"/>
      <c r="H541" s="26"/>
      <c r="J541" s="279"/>
    </row>
    <row r="542" spans="2:10" x14ac:dyDescent="0.35">
      <c r="B542" s="32"/>
      <c r="C542" s="32"/>
      <c r="E542"/>
      <c r="F542"/>
      <c r="G542"/>
      <c r="H542" s="26"/>
      <c r="J542" s="279"/>
    </row>
    <row r="543" spans="2:10" x14ac:dyDescent="0.35">
      <c r="B543" s="32"/>
      <c r="C543" s="32"/>
      <c r="E543"/>
      <c r="F543"/>
      <c r="G543"/>
      <c r="H543" s="26"/>
      <c r="J543" s="279"/>
    </row>
    <row r="544" spans="2:10" x14ac:dyDescent="0.35">
      <c r="B544" s="32"/>
      <c r="C544" s="32"/>
      <c r="E544"/>
      <c r="F544"/>
      <c r="G544"/>
      <c r="H544" s="26"/>
      <c r="J544" s="279"/>
    </row>
    <row r="545" spans="2:10" x14ac:dyDescent="0.35">
      <c r="B545" s="32"/>
      <c r="C545" s="32"/>
      <c r="E545"/>
      <c r="F545"/>
      <c r="G545"/>
      <c r="H545" s="26"/>
      <c r="J545" s="279"/>
    </row>
    <row r="546" spans="2:10" x14ac:dyDescent="0.35">
      <c r="B546" s="32"/>
      <c r="C546" s="32"/>
      <c r="E546"/>
      <c r="F546"/>
      <c r="G546"/>
      <c r="H546" s="26"/>
      <c r="J546" s="279"/>
    </row>
    <row r="547" spans="2:10" x14ac:dyDescent="0.35">
      <c r="B547" s="32"/>
      <c r="C547" s="32"/>
      <c r="E547"/>
      <c r="F547"/>
      <c r="G547"/>
      <c r="H547" s="26"/>
      <c r="J547" s="279"/>
    </row>
    <row r="548" spans="2:10" x14ac:dyDescent="0.35">
      <c r="B548" s="32"/>
      <c r="C548" s="32"/>
      <c r="E548"/>
      <c r="F548"/>
      <c r="G548"/>
      <c r="H548" s="26"/>
      <c r="J548" s="279"/>
    </row>
    <row r="549" spans="2:10" x14ac:dyDescent="0.35">
      <c r="B549" s="32"/>
      <c r="C549" s="32"/>
      <c r="E549"/>
      <c r="F549"/>
      <c r="G549"/>
      <c r="H549" s="26"/>
      <c r="J549" s="279"/>
    </row>
    <row r="550" spans="2:10" x14ac:dyDescent="0.35">
      <c r="B550" s="32"/>
      <c r="C550" s="32"/>
      <c r="E550"/>
      <c r="F550"/>
      <c r="G550"/>
      <c r="H550" s="26"/>
      <c r="J550" s="279"/>
    </row>
    <row r="551" spans="2:10" x14ac:dyDescent="0.35">
      <c r="B551" s="32"/>
      <c r="C551" s="32"/>
      <c r="E551"/>
      <c r="F551"/>
      <c r="G551"/>
      <c r="H551" s="26"/>
      <c r="J551" s="279"/>
    </row>
    <row r="552" spans="2:10" x14ac:dyDescent="0.35">
      <c r="B552" s="32"/>
      <c r="C552" s="32"/>
      <c r="E552"/>
      <c r="F552"/>
      <c r="G552"/>
      <c r="H552" s="26"/>
      <c r="J552" s="279"/>
    </row>
    <row r="553" spans="2:10" x14ac:dyDescent="0.35">
      <c r="B553" s="32"/>
      <c r="C553" s="32"/>
      <c r="E553"/>
      <c r="F553"/>
      <c r="G553"/>
      <c r="H553" s="26"/>
      <c r="J553" s="279"/>
    </row>
    <row r="554" spans="2:10" x14ac:dyDescent="0.35">
      <c r="B554" s="32"/>
      <c r="C554" s="32"/>
      <c r="E554"/>
      <c r="F554"/>
      <c r="G554"/>
      <c r="H554" s="26"/>
      <c r="J554" s="279"/>
    </row>
    <row r="555" spans="2:10" x14ac:dyDescent="0.35">
      <c r="B555" s="32"/>
      <c r="C555" s="32"/>
      <c r="E555"/>
      <c r="F555"/>
      <c r="G555"/>
      <c r="H555" s="26"/>
      <c r="J555" s="279"/>
    </row>
    <row r="556" spans="2:10" x14ac:dyDescent="0.35">
      <c r="B556" s="32"/>
      <c r="C556" s="32"/>
      <c r="E556"/>
      <c r="F556"/>
      <c r="G556"/>
      <c r="H556" s="26"/>
      <c r="J556" s="279"/>
    </row>
    <row r="557" spans="2:10" x14ac:dyDescent="0.35">
      <c r="B557" s="32"/>
      <c r="C557" s="32"/>
      <c r="E557"/>
      <c r="F557"/>
      <c r="G557"/>
      <c r="H557" s="26"/>
      <c r="J557" s="279"/>
    </row>
    <row r="558" spans="2:10" x14ac:dyDescent="0.35">
      <c r="B558" s="32"/>
      <c r="C558" s="32"/>
      <c r="E558"/>
      <c r="F558"/>
      <c r="G558"/>
      <c r="H558" s="26"/>
      <c r="J558" s="279"/>
    </row>
    <row r="559" spans="2:10" x14ac:dyDescent="0.35">
      <c r="B559" s="32"/>
      <c r="C559" s="32"/>
      <c r="E559"/>
      <c r="F559"/>
      <c r="G559"/>
      <c r="H559" s="26"/>
      <c r="J559" s="279"/>
    </row>
    <row r="560" spans="2:10" x14ac:dyDescent="0.35">
      <c r="B560" s="32"/>
      <c r="C560" s="32"/>
      <c r="E560"/>
      <c r="F560"/>
      <c r="G560"/>
      <c r="H560" s="26"/>
      <c r="J560" s="279"/>
    </row>
    <row r="561" spans="2:10" x14ac:dyDescent="0.35">
      <c r="B561" s="32"/>
      <c r="C561" s="32"/>
      <c r="E561"/>
      <c r="F561"/>
      <c r="G561"/>
      <c r="H561" s="26"/>
      <c r="J561" s="279"/>
    </row>
    <row r="562" spans="2:10" x14ac:dyDescent="0.35">
      <c r="B562" s="32"/>
      <c r="C562" s="32"/>
      <c r="E562"/>
      <c r="F562"/>
      <c r="G562"/>
      <c r="H562" s="26"/>
      <c r="J562" s="279"/>
    </row>
    <row r="563" spans="2:10" x14ac:dyDescent="0.35">
      <c r="B563" s="32"/>
      <c r="C563" s="32"/>
      <c r="E563"/>
      <c r="F563"/>
      <c r="G563"/>
      <c r="H563" s="26"/>
      <c r="J563" s="279"/>
    </row>
    <row r="564" spans="2:10" x14ac:dyDescent="0.35">
      <c r="B564" s="32"/>
      <c r="C564" s="32"/>
      <c r="E564"/>
      <c r="F564"/>
      <c r="G564"/>
      <c r="H564" s="26"/>
      <c r="J564" s="279"/>
    </row>
    <row r="565" spans="2:10" x14ac:dyDescent="0.35">
      <c r="B565" s="32"/>
      <c r="C565" s="32"/>
      <c r="E565"/>
      <c r="F565"/>
      <c r="G565"/>
      <c r="H565" s="26"/>
      <c r="J565" s="279"/>
    </row>
    <row r="566" spans="2:10" x14ac:dyDescent="0.35">
      <c r="B566" s="32"/>
      <c r="C566" s="32"/>
      <c r="E566"/>
      <c r="F566"/>
      <c r="G566"/>
      <c r="H566" s="26"/>
      <c r="J566" s="279"/>
    </row>
    <row r="567" spans="2:10" x14ac:dyDescent="0.35">
      <c r="B567" s="32"/>
      <c r="C567" s="32"/>
      <c r="E567"/>
      <c r="F567"/>
      <c r="G567"/>
      <c r="H567" s="26"/>
      <c r="J567" s="279"/>
    </row>
    <row r="568" spans="2:10" x14ac:dyDescent="0.35">
      <c r="B568" s="32"/>
      <c r="C568" s="32"/>
      <c r="E568"/>
      <c r="F568"/>
      <c r="G568"/>
      <c r="H568" s="26"/>
      <c r="J568" s="279"/>
    </row>
    <row r="569" spans="2:10" x14ac:dyDescent="0.35">
      <c r="B569" s="32"/>
      <c r="C569" s="32"/>
      <c r="E569"/>
      <c r="F569"/>
      <c r="G569"/>
      <c r="H569" s="26"/>
      <c r="J569" s="279"/>
    </row>
    <row r="570" spans="2:10" x14ac:dyDescent="0.35">
      <c r="B570" s="32"/>
      <c r="C570" s="32"/>
      <c r="E570"/>
      <c r="F570"/>
      <c r="G570"/>
      <c r="H570" s="26"/>
      <c r="J570" s="279"/>
    </row>
    <row r="571" spans="2:10" x14ac:dyDescent="0.35">
      <c r="B571" s="32"/>
      <c r="C571" s="32"/>
      <c r="E571"/>
      <c r="F571"/>
      <c r="G571"/>
      <c r="H571" s="26"/>
      <c r="J571" s="279"/>
    </row>
    <row r="572" spans="2:10" x14ac:dyDescent="0.35">
      <c r="B572" s="32"/>
      <c r="C572" s="32"/>
      <c r="E572"/>
      <c r="F572"/>
      <c r="G572"/>
      <c r="H572" s="26"/>
      <c r="J572" s="279"/>
    </row>
    <row r="573" spans="2:10" x14ac:dyDescent="0.35">
      <c r="B573" s="32"/>
      <c r="C573" s="32"/>
      <c r="E573"/>
      <c r="F573"/>
      <c r="G573"/>
      <c r="H573" s="26"/>
      <c r="J573" s="279"/>
    </row>
    <row r="574" spans="2:10" x14ac:dyDescent="0.35">
      <c r="B574" s="32"/>
      <c r="C574" s="32"/>
      <c r="E574"/>
      <c r="F574"/>
      <c r="G574"/>
      <c r="H574" s="26"/>
      <c r="J574" s="279"/>
    </row>
    <row r="575" spans="2:10" x14ac:dyDescent="0.35">
      <c r="B575" s="32"/>
      <c r="C575" s="32"/>
      <c r="E575"/>
      <c r="F575"/>
      <c r="G575"/>
      <c r="H575" s="26"/>
      <c r="J575" s="279"/>
    </row>
    <row r="576" spans="2:10" x14ac:dyDescent="0.35">
      <c r="B576" s="32"/>
      <c r="C576" s="32"/>
      <c r="E576"/>
      <c r="F576"/>
      <c r="G576"/>
      <c r="H576" s="26"/>
      <c r="J576" s="279"/>
    </row>
    <row r="577" spans="2:10" x14ac:dyDescent="0.35">
      <c r="B577" s="32"/>
      <c r="C577" s="32"/>
      <c r="E577"/>
      <c r="F577"/>
      <c r="G577"/>
      <c r="H577" s="26"/>
      <c r="J577" s="279"/>
    </row>
    <row r="578" spans="2:10" x14ac:dyDescent="0.35">
      <c r="B578" s="32"/>
      <c r="C578" s="32"/>
      <c r="E578"/>
      <c r="F578"/>
      <c r="G578"/>
      <c r="H578" s="26"/>
      <c r="J578" s="279"/>
    </row>
    <row r="579" spans="2:10" x14ac:dyDescent="0.35">
      <c r="B579" s="32"/>
      <c r="C579" s="32"/>
      <c r="E579"/>
      <c r="F579"/>
      <c r="G579"/>
      <c r="H579" s="26"/>
      <c r="J579" s="279"/>
    </row>
    <row r="580" spans="2:10" x14ac:dyDescent="0.35">
      <c r="B580" s="32"/>
      <c r="C580" s="32"/>
      <c r="E580"/>
      <c r="F580"/>
      <c r="G580"/>
      <c r="H580" s="26"/>
      <c r="J580" s="279"/>
    </row>
    <row r="581" spans="2:10" x14ac:dyDescent="0.35">
      <c r="B581" s="32"/>
      <c r="C581" s="32"/>
      <c r="E581"/>
      <c r="F581"/>
      <c r="G581"/>
      <c r="H581" s="26"/>
      <c r="J581" s="279"/>
    </row>
    <row r="582" spans="2:10" x14ac:dyDescent="0.35">
      <c r="B582" s="32"/>
      <c r="C582" s="32"/>
      <c r="E582"/>
      <c r="F582"/>
      <c r="G582"/>
      <c r="H582" s="26"/>
      <c r="J582" s="279"/>
    </row>
    <row r="583" spans="2:10" x14ac:dyDescent="0.35">
      <c r="B583" s="32"/>
      <c r="C583" s="32"/>
      <c r="E583"/>
      <c r="F583"/>
      <c r="G583"/>
      <c r="H583" s="26"/>
      <c r="J583" s="279"/>
    </row>
    <row r="584" spans="2:10" x14ac:dyDescent="0.35">
      <c r="B584" s="32"/>
      <c r="C584" s="32"/>
      <c r="E584"/>
      <c r="F584"/>
      <c r="G584"/>
      <c r="H584" s="26"/>
      <c r="J584" s="279"/>
    </row>
    <row r="585" spans="2:10" x14ac:dyDescent="0.35">
      <c r="B585" s="32"/>
      <c r="C585" s="32"/>
      <c r="E585"/>
      <c r="F585"/>
      <c r="G585"/>
      <c r="H585" s="26"/>
      <c r="J585" s="279"/>
    </row>
    <row r="586" spans="2:10" x14ac:dyDescent="0.35">
      <c r="B586" s="32"/>
      <c r="C586" s="32"/>
      <c r="E586"/>
      <c r="F586"/>
      <c r="G586"/>
      <c r="H586" s="26"/>
      <c r="J586" s="279"/>
    </row>
    <row r="587" spans="2:10" x14ac:dyDescent="0.35">
      <c r="B587" s="32"/>
      <c r="C587" s="32"/>
      <c r="E587"/>
      <c r="F587"/>
      <c r="G587"/>
      <c r="H587" s="26"/>
      <c r="J587" s="279"/>
    </row>
    <row r="588" spans="2:10" x14ac:dyDescent="0.35">
      <c r="B588" s="32"/>
      <c r="C588" s="32"/>
      <c r="E588"/>
      <c r="F588"/>
      <c r="G588"/>
      <c r="H588" s="26"/>
      <c r="J588" s="279"/>
    </row>
    <row r="589" spans="2:10" x14ac:dyDescent="0.35">
      <c r="B589" s="32"/>
      <c r="C589" s="32"/>
      <c r="E589"/>
      <c r="F589"/>
      <c r="G589"/>
      <c r="H589" s="26"/>
      <c r="J589" s="279"/>
    </row>
    <row r="590" spans="2:10" x14ac:dyDescent="0.35">
      <c r="B590" s="32"/>
      <c r="C590" s="32"/>
      <c r="E590"/>
      <c r="F590"/>
      <c r="G590"/>
      <c r="H590" s="26"/>
      <c r="J590" s="279"/>
    </row>
    <row r="591" spans="2:10" x14ac:dyDescent="0.35">
      <c r="B591" s="32"/>
      <c r="C591" s="32"/>
      <c r="E591"/>
      <c r="F591"/>
      <c r="G591"/>
      <c r="H591" s="26"/>
      <c r="J591" s="279"/>
    </row>
    <row r="592" spans="2:10" x14ac:dyDescent="0.35">
      <c r="B592" s="32"/>
      <c r="C592" s="32"/>
      <c r="E592"/>
      <c r="F592"/>
      <c r="G592"/>
      <c r="H592" s="26"/>
      <c r="J592" s="279"/>
    </row>
    <row r="593" spans="2:10" x14ac:dyDescent="0.35">
      <c r="B593" s="32"/>
      <c r="C593" s="32"/>
      <c r="E593"/>
      <c r="F593"/>
      <c r="G593"/>
      <c r="H593" s="26"/>
      <c r="J593" s="279"/>
    </row>
    <row r="594" spans="2:10" x14ac:dyDescent="0.35">
      <c r="B594" s="32"/>
      <c r="C594" s="32"/>
      <c r="E594"/>
      <c r="F594"/>
      <c r="G594"/>
      <c r="H594" s="26"/>
      <c r="J594" s="279"/>
    </row>
    <row r="595" spans="2:10" x14ac:dyDescent="0.35">
      <c r="B595" s="32"/>
      <c r="C595" s="32"/>
      <c r="E595"/>
      <c r="F595"/>
      <c r="G595"/>
      <c r="H595" s="26"/>
      <c r="J595" s="279"/>
    </row>
    <row r="596" spans="2:10" x14ac:dyDescent="0.35">
      <c r="B596" s="32"/>
      <c r="C596" s="32"/>
      <c r="E596"/>
      <c r="F596"/>
      <c r="G596"/>
      <c r="H596" s="26"/>
      <c r="J596" s="279"/>
    </row>
    <row r="597" spans="2:10" x14ac:dyDescent="0.35">
      <c r="B597" s="32"/>
      <c r="C597" s="32"/>
      <c r="E597"/>
      <c r="F597"/>
      <c r="G597"/>
      <c r="H597" s="26"/>
      <c r="J597" s="279"/>
    </row>
    <row r="598" spans="2:10" x14ac:dyDescent="0.35">
      <c r="B598" s="32"/>
      <c r="C598" s="32"/>
      <c r="E598"/>
      <c r="F598"/>
      <c r="G598"/>
      <c r="H598" s="26"/>
      <c r="J598" s="279"/>
    </row>
    <row r="599" spans="2:10" x14ac:dyDescent="0.35">
      <c r="B599" s="32"/>
      <c r="C599" s="32"/>
      <c r="E599"/>
      <c r="F599"/>
      <c r="G599"/>
      <c r="H599" s="26"/>
      <c r="J599" s="279"/>
    </row>
    <row r="600" spans="2:10" x14ac:dyDescent="0.35">
      <c r="B600" s="32"/>
      <c r="C600" s="32"/>
      <c r="E600"/>
      <c r="F600"/>
      <c r="G600"/>
      <c r="H600" s="26"/>
      <c r="J600" s="279"/>
    </row>
    <row r="601" spans="2:10" x14ac:dyDescent="0.35">
      <c r="B601" s="32"/>
      <c r="C601" s="32"/>
      <c r="E601"/>
      <c r="F601"/>
      <c r="G601"/>
      <c r="H601" s="26"/>
      <c r="J601" s="279"/>
    </row>
    <row r="602" spans="2:10" x14ac:dyDescent="0.35">
      <c r="B602" s="32"/>
      <c r="C602" s="32"/>
      <c r="E602"/>
      <c r="F602"/>
      <c r="G602"/>
      <c r="H602" s="26"/>
      <c r="J602" s="279"/>
    </row>
    <row r="603" spans="2:10" x14ac:dyDescent="0.35">
      <c r="B603" s="32"/>
      <c r="C603" s="32"/>
      <c r="E603"/>
      <c r="F603"/>
      <c r="G603"/>
      <c r="H603" s="26"/>
      <c r="J603" s="279"/>
    </row>
    <row r="604" spans="2:10" x14ac:dyDescent="0.35">
      <c r="B604" s="32"/>
      <c r="C604" s="32"/>
      <c r="E604"/>
      <c r="F604"/>
      <c r="G604"/>
      <c r="H604" s="26"/>
      <c r="J604" s="279"/>
    </row>
    <row r="605" spans="2:10" x14ac:dyDescent="0.35">
      <c r="B605" s="32"/>
      <c r="C605" s="32"/>
      <c r="E605"/>
      <c r="F605"/>
      <c r="G605"/>
      <c r="H605" s="26"/>
      <c r="J605" s="279"/>
    </row>
    <row r="606" spans="2:10" x14ac:dyDescent="0.35">
      <c r="B606" s="32"/>
      <c r="C606" s="32"/>
      <c r="E606"/>
      <c r="F606"/>
      <c r="G606"/>
      <c r="H606" s="26"/>
      <c r="J606" s="279"/>
    </row>
    <row r="607" spans="2:10" x14ac:dyDescent="0.35">
      <c r="B607" s="32"/>
      <c r="C607" s="32"/>
      <c r="E607"/>
      <c r="F607"/>
      <c r="G607"/>
      <c r="H607" s="26"/>
      <c r="J607" s="279"/>
    </row>
    <row r="608" spans="2:10" x14ac:dyDescent="0.35">
      <c r="B608" s="32"/>
      <c r="C608" s="32"/>
      <c r="E608"/>
      <c r="F608"/>
      <c r="G608"/>
      <c r="H608" s="26"/>
      <c r="J608" s="279"/>
    </row>
    <row r="609" spans="2:10" x14ac:dyDescent="0.35">
      <c r="B609" s="32"/>
      <c r="C609" s="32"/>
      <c r="E609"/>
      <c r="F609"/>
      <c r="G609"/>
      <c r="H609" s="26"/>
      <c r="J609" s="279"/>
    </row>
    <row r="610" spans="2:10" x14ac:dyDescent="0.35">
      <c r="B610" s="32"/>
      <c r="C610" s="32"/>
      <c r="E610"/>
      <c r="F610"/>
      <c r="G610"/>
      <c r="H610" s="26"/>
      <c r="J610" s="279"/>
    </row>
    <row r="611" spans="2:10" x14ac:dyDescent="0.35">
      <c r="B611" s="32"/>
      <c r="C611" s="32"/>
      <c r="E611"/>
      <c r="F611"/>
      <c r="G611"/>
      <c r="H611" s="26"/>
      <c r="J611" s="279"/>
    </row>
    <row r="612" spans="2:10" x14ac:dyDescent="0.35">
      <c r="B612" s="32"/>
      <c r="C612" s="32"/>
      <c r="E612"/>
      <c r="F612"/>
      <c r="G612"/>
      <c r="H612" s="26"/>
      <c r="J612" s="279"/>
    </row>
    <row r="613" spans="2:10" x14ac:dyDescent="0.35">
      <c r="B613" s="32"/>
      <c r="C613" s="32"/>
      <c r="E613"/>
      <c r="F613"/>
      <c r="G613"/>
      <c r="H613" s="26"/>
      <c r="J613" s="279"/>
    </row>
    <row r="614" spans="2:10" x14ac:dyDescent="0.35">
      <c r="B614" s="32"/>
      <c r="C614" s="32"/>
      <c r="E614"/>
      <c r="F614"/>
      <c r="G614"/>
      <c r="H614" s="26"/>
      <c r="J614" s="279"/>
    </row>
    <row r="615" spans="2:10" x14ac:dyDescent="0.35">
      <c r="B615" s="32"/>
      <c r="C615" s="32"/>
      <c r="E615"/>
      <c r="F615"/>
      <c r="G615"/>
      <c r="H615" s="26"/>
      <c r="J615" s="279"/>
    </row>
    <row r="616" spans="2:10" x14ac:dyDescent="0.35">
      <c r="B616" s="32"/>
      <c r="C616" s="32"/>
      <c r="E616"/>
      <c r="F616"/>
      <c r="G616"/>
      <c r="H616" s="26"/>
      <c r="J616" s="279"/>
    </row>
    <row r="617" spans="2:10" x14ac:dyDescent="0.35">
      <c r="B617" s="32"/>
      <c r="C617" s="32"/>
      <c r="E617"/>
      <c r="F617"/>
      <c r="G617"/>
      <c r="H617" s="26"/>
      <c r="J617" s="279"/>
    </row>
    <row r="618" spans="2:10" x14ac:dyDescent="0.35">
      <c r="B618" s="32"/>
      <c r="C618" s="32"/>
      <c r="E618"/>
      <c r="F618"/>
      <c r="G618"/>
      <c r="H618" s="26"/>
      <c r="J618" s="279"/>
    </row>
    <row r="619" spans="2:10" x14ac:dyDescent="0.35">
      <c r="B619" s="32"/>
      <c r="C619" s="32"/>
      <c r="E619"/>
      <c r="F619"/>
      <c r="G619"/>
      <c r="H619" s="26"/>
      <c r="J619" s="279"/>
    </row>
    <row r="620" spans="2:10" x14ac:dyDescent="0.35">
      <c r="B620" s="32"/>
      <c r="C620" s="32"/>
      <c r="E620"/>
      <c r="F620"/>
      <c r="G620"/>
      <c r="H620" s="26"/>
      <c r="J620" s="279"/>
    </row>
    <row r="621" spans="2:10" x14ac:dyDescent="0.35">
      <c r="B621" s="32"/>
      <c r="C621" s="32"/>
      <c r="E621"/>
      <c r="F621"/>
      <c r="G621"/>
      <c r="H621" s="26"/>
      <c r="J621" s="279"/>
    </row>
    <row r="622" spans="2:10" x14ac:dyDescent="0.35">
      <c r="B622" s="32"/>
      <c r="C622" s="32"/>
      <c r="E622"/>
      <c r="F622"/>
      <c r="G622"/>
      <c r="H622" s="26"/>
      <c r="J622" s="279"/>
    </row>
    <row r="623" spans="2:10" x14ac:dyDescent="0.35">
      <c r="B623" s="32"/>
      <c r="C623" s="32"/>
      <c r="E623"/>
      <c r="F623"/>
      <c r="G623"/>
      <c r="H623" s="26"/>
      <c r="J623" s="279"/>
    </row>
    <row r="624" spans="2:10" x14ac:dyDescent="0.35">
      <c r="B624" s="32"/>
      <c r="C624" s="32"/>
      <c r="E624"/>
      <c r="F624"/>
      <c r="G624"/>
      <c r="H624" s="26"/>
      <c r="J624" s="279"/>
    </row>
    <row r="625" spans="2:10" x14ac:dyDescent="0.35">
      <c r="B625" s="32"/>
      <c r="C625" s="32"/>
      <c r="E625"/>
      <c r="F625"/>
      <c r="G625"/>
      <c r="H625" s="26"/>
      <c r="J625" s="279"/>
    </row>
    <row r="626" spans="2:10" x14ac:dyDescent="0.35">
      <c r="B626" s="32"/>
      <c r="C626" s="32"/>
      <c r="E626"/>
      <c r="F626"/>
      <c r="G626"/>
      <c r="H626" s="26"/>
      <c r="J626" s="279"/>
    </row>
    <row r="627" spans="2:10" x14ac:dyDescent="0.35">
      <c r="B627" s="32"/>
      <c r="C627" s="32"/>
      <c r="E627"/>
      <c r="F627"/>
      <c r="G627"/>
      <c r="H627" s="26"/>
      <c r="J627" s="279"/>
    </row>
    <row r="628" spans="2:10" x14ac:dyDescent="0.35">
      <c r="B628" s="32"/>
      <c r="C628" s="32"/>
      <c r="E628"/>
      <c r="F628"/>
      <c r="G628"/>
      <c r="H628" s="26"/>
      <c r="J628" s="279"/>
    </row>
    <row r="629" spans="2:10" x14ac:dyDescent="0.35">
      <c r="B629" s="32"/>
      <c r="C629" s="32"/>
      <c r="E629"/>
      <c r="F629"/>
      <c r="G629"/>
      <c r="H629" s="26"/>
      <c r="J629" s="279"/>
    </row>
    <row r="630" spans="2:10" x14ac:dyDescent="0.35">
      <c r="B630" s="32"/>
      <c r="C630" s="32"/>
      <c r="E630"/>
      <c r="F630"/>
      <c r="G630"/>
      <c r="H630" s="26"/>
      <c r="J630" s="279"/>
    </row>
    <row r="631" spans="2:10" x14ac:dyDescent="0.35">
      <c r="B631" s="32"/>
      <c r="C631" s="32"/>
      <c r="E631"/>
      <c r="F631"/>
      <c r="G631"/>
      <c r="H631" s="26"/>
      <c r="J631" s="279"/>
    </row>
    <row r="632" spans="2:10" x14ac:dyDescent="0.35">
      <c r="B632" s="32"/>
      <c r="C632" s="32"/>
      <c r="E632"/>
      <c r="F632"/>
      <c r="G632"/>
      <c r="H632" s="26"/>
      <c r="J632" s="279"/>
    </row>
    <row r="633" spans="2:10" x14ac:dyDescent="0.35">
      <c r="B633" s="32"/>
      <c r="C633" s="32"/>
      <c r="E633"/>
      <c r="F633"/>
      <c r="G633"/>
      <c r="H633" s="26"/>
      <c r="J633" s="279"/>
    </row>
    <row r="634" spans="2:10" x14ac:dyDescent="0.35">
      <c r="B634" s="32"/>
      <c r="C634" s="32"/>
      <c r="E634"/>
      <c r="F634"/>
      <c r="G634"/>
      <c r="H634" s="26"/>
      <c r="J634" s="279"/>
    </row>
    <row r="635" spans="2:10" x14ac:dyDescent="0.35">
      <c r="B635" s="32"/>
      <c r="C635" s="32"/>
      <c r="E635"/>
      <c r="F635"/>
      <c r="G635"/>
      <c r="H635" s="26"/>
      <c r="J635" s="279"/>
    </row>
    <row r="636" spans="2:10" x14ac:dyDescent="0.35">
      <c r="B636" s="32"/>
      <c r="C636" s="32"/>
      <c r="E636"/>
      <c r="F636"/>
      <c r="G636"/>
      <c r="H636" s="26"/>
      <c r="J636" s="279"/>
    </row>
    <row r="637" spans="2:10" x14ac:dyDescent="0.35">
      <c r="B637" s="32"/>
      <c r="C637" s="32"/>
      <c r="E637"/>
      <c r="F637"/>
      <c r="G637"/>
      <c r="H637" s="26"/>
      <c r="J637" s="279"/>
    </row>
    <row r="638" spans="2:10" x14ac:dyDescent="0.35">
      <c r="B638" s="32"/>
      <c r="C638" s="32"/>
      <c r="E638"/>
      <c r="F638"/>
      <c r="G638"/>
      <c r="H638" s="26"/>
      <c r="J638" s="279"/>
    </row>
    <row r="639" spans="2:10" x14ac:dyDescent="0.35">
      <c r="B639" s="32"/>
      <c r="C639" s="32"/>
      <c r="E639"/>
      <c r="F639"/>
      <c r="G639"/>
      <c r="H639" s="26"/>
      <c r="J639" s="279"/>
    </row>
    <row r="640" spans="2:10" x14ac:dyDescent="0.35">
      <c r="B640" s="32"/>
      <c r="C640" s="32"/>
      <c r="E640"/>
      <c r="F640"/>
      <c r="G640"/>
      <c r="H640" s="26"/>
      <c r="J640" s="279"/>
    </row>
    <row r="641" spans="2:10" x14ac:dyDescent="0.35">
      <c r="B641" s="32"/>
      <c r="C641" s="32"/>
      <c r="E641"/>
      <c r="F641"/>
      <c r="G641"/>
      <c r="H641" s="26"/>
      <c r="J641" s="279"/>
    </row>
    <row r="642" spans="2:10" x14ac:dyDescent="0.35">
      <c r="B642" s="32"/>
      <c r="C642" s="32"/>
      <c r="E642"/>
      <c r="F642"/>
      <c r="G642"/>
      <c r="H642" s="26"/>
      <c r="J642" s="279"/>
    </row>
    <row r="643" spans="2:10" x14ac:dyDescent="0.35">
      <c r="B643" s="32"/>
      <c r="C643" s="32"/>
      <c r="E643"/>
      <c r="F643"/>
      <c r="G643"/>
      <c r="H643" s="26"/>
      <c r="J643" s="279"/>
    </row>
    <row r="644" spans="2:10" x14ac:dyDescent="0.35">
      <c r="B644" s="32"/>
      <c r="C644" s="32"/>
      <c r="E644"/>
      <c r="F644"/>
      <c r="G644"/>
      <c r="H644" s="26"/>
      <c r="J644" s="279"/>
    </row>
    <row r="645" spans="2:10" x14ac:dyDescent="0.35">
      <c r="B645" s="32"/>
      <c r="C645" s="32"/>
      <c r="E645"/>
      <c r="F645"/>
      <c r="G645"/>
      <c r="H645" s="26"/>
      <c r="J645" s="279"/>
    </row>
    <row r="646" spans="2:10" x14ac:dyDescent="0.35">
      <c r="B646" s="32"/>
      <c r="C646" s="32"/>
      <c r="E646"/>
      <c r="F646"/>
      <c r="G646"/>
      <c r="H646" s="26"/>
      <c r="J646" s="279"/>
    </row>
    <row r="647" spans="2:10" x14ac:dyDescent="0.35">
      <c r="B647" s="32"/>
      <c r="C647" s="32"/>
      <c r="E647"/>
      <c r="F647"/>
      <c r="G647"/>
      <c r="H647" s="26"/>
      <c r="J647" s="279"/>
    </row>
    <row r="648" spans="2:10" x14ac:dyDescent="0.35">
      <c r="B648" s="32"/>
      <c r="C648" s="32"/>
      <c r="E648"/>
      <c r="F648"/>
      <c r="G648"/>
      <c r="H648" s="26"/>
      <c r="J648" s="279"/>
    </row>
    <row r="649" spans="2:10" x14ac:dyDescent="0.35">
      <c r="B649" s="32"/>
      <c r="C649" s="32"/>
      <c r="E649"/>
      <c r="F649"/>
      <c r="G649"/>
      <c r="H649" s="26"/>
      <c r="J649" s="279"/>
    </row>
    <row r="650" spans="2:10" x14ac:dyDescent="0.35">
      <c r="B650" s="32"/>
      <c r="C650" s="32"/>
      <c r="E650"/>
      <c r="F650"/>
      <c r="G650"/>
      <c r="H650" s="26"/>
      <c r="J650" s="279"/>
    </row>
    <row r="651" spans="2:10" x14ac:dyDescent="0.35">
      <c r="B651" s="32"/>
      <c r="C651" s="32"/>
      <c r="E651"/>
      <c r="F651"/>
      <c r="G651"/>
      <c r="H651" s="26"/>
      <c r="J651" s="279"/>
    </row>
    <row r="652" spans="2:10" x14ac:dyDescent="0.35">
      <c r="B652" s="32"/>
      <c r="C652" s="32"/>
      <c r="E652"/>
      <c r="F652"/>
      <c r="G652"/>
      <c r="H652" s="26"/>
      <c r="J652" s="279"/>
    </row>
    <row r="653" spans="2:10" x14ac:dyDescent="0.35">
      <c r="B653" s="32"/>
      <c r="C653" s="32"/>
      <c r="E653"/>
      <c r="F653"/>
      <c r="G653"/>
      <c r="H653" s="26"/>
      <c r="J653" s="279"/>
    </row>
    <row r="654" spans="2:10" x14ac:dyDescent="0.35">
      <c r="B654" s="32"/>
      <c r="C654" s="32"/>
      <c r="E654"/>
      <c r="F654"/>
      <c r="G654"/>
      <c r="H654" s="26"/>
      <c r="J654" s="279"/>
    </row>
    <row r="655" spans="2:10" x14ac:dyDescent="0.35">
      <c r="B655" s="32"/>
      <c r="C655" s="32"/>
      <c r="E655"/>
      <c r="F655"/>
      <c r="G655"/>
      <c r="H655" s="26"/>
      <c r="J655" s="279"/>
    </row>
    <row r="656" spans="2:10" x14ac:dyDescent="0.35">
      <c r="B656" s="32"/>
      <c r="C656" s="32"/>
      <c r="E656"/>
      <c r="F656"/>
      <c r="G656"/>
      <c r="H656" s="26"/>
      <c r="J656" s="279"/>
    </row>
    <row r="657" spans="2:10" x14ac:dyDescent="0.35">
      <c r="B657" s="32"/>
      <c r="C657" s="32"/>
      <c r="E657"/>
      <c r="F657"/>
      <c r="G657"/>
      <c r="H657" s="26"/>
      <c r="J657" s="279"/>
    </row>
    <row r="658" spans="2:10" x14ac:dyDescent="0.35">
      <c r="B658" s="32"/>
      <c r="C658" s="32"/>
      <c r="E658"/>
      <c r="F658"/>
      <c r="G658"/>
      <c r="H658" s="26"/>
      <c r="J658" s="279"/>
    </row>
    <row r="659" spans="2:10" x14ac:dyDescent="0.35">
      <c r="B659" s="32"/>
      <c r="C659" s="32"/>
      <c r="E659"/>
      <c r="F659"/>
      <c r="G659"/>
      <c r="H659" s="26"/>
      <c r="J659" s="279"/>
    </row>
    <row r="660" spans="2:10" x14ac:dyDescent="0.35">
      <c r="B660" s="32"/>
      <c r="C660" s="32"/>
      <c r="E660"/>
      <c r="F660"/>
      <c r="G660"/>
      <c r="H660" s="26"/>
      <c r="J660" s="279"/>
    </row>
    <row r="661" spans="2:10" x14ac:dyDescent="0.35">
      <c r="B661" s="32"/>
      <c r="C661" s="32"/>
      <c r="E661"/>
      <c r="F661"/>
      <c r="G661"/>
      <c r="H661" s="26"/>
      <c r="J661" s="279"/>
    </row>
    <row r="662" spans="2:10" x14ac:dyDescent="0.35">
      <c r="B662" s="32"/>
      <c r="C662" s="32"/>
      <c r="E662"/>
      <c r="F662"/>
      <c r="G662"/>
      <c r="H662" s="26"/>
      <c r="J662" s="279"/>
    </row>
    <row r="663" spans="2:10" x14ac:dyDescent="0.35">
      <c r="B663" s="32"/>
      <c r="C663" s="32"/>
      <c r="E663"/>
      <c r="F663"/>
      <c r="G663"/>
      <c r="H663" s="26"/>
      <c r="J663" s="279"/>
    </row>
    <row r="664" spans="2:10" x14ac:dyDescent="0.35">
      <c r="B664" s="32"/>
      <c r="C664" s="32"/>
      <c r="E664"/>
      <c r="F664"/>
      <c r="G664"/>
      <c r="H664" s="26"/>
      <c r="J664" s="279"/>
    </row>
    <row r="665" spans="2:10" x14ac:dyDescent="0.35">
      <c r="B665" s="32"/>
      <c r="C665" s="32"/>
      <c r="E665"/>
      <c r="F665"/>
      <c r="G665"/>
      <c r="H665" s="26"/>
      <c r="J665" s="279"/>
    </row>
    <row r="666" spans="2:10" x14ac:dyDescent="0.35">
      <c r="B666" s="32"/>
      <c r="C666" s="32"/>
      <c r="E666"/>
      <c r="F666"/>
      <c r="G666"/>
      <c r="H666" s="26"/>
      <c r="J666" s="279"/>
    </row>
    <row r="667" spans="2:10" x14ac:dyDescent="0.35">
      <c r="B667" s="32"/>
      <c r="C667" s="32"/>
      <c r="E667"/>
      <c r="F667"/>
      <c r="G667"/>
      <c r="H667" s="26"/>
      <c r="J667" s="279"/>
    </row>
    <row r="668" spans="2:10" x14ac:dyDescent="0.35">
      <c r="B668" s="32"/>
      <c r="C668" s="32"/>
      <c r="E668"/>
      <c r="F668"/>
      <c r="G668"/>
      <c r="H668" s="26"/>
      <c r="J668" s="279"/>
    </row>
    <row r="669" spans="2:10" x14ac:dyDescent="0.35">
      <c r="B669" s="32"/>
      <c r="C669" s="32"/>
      <c r="E669"/>
      <c r="F669"/>
      <c r="G669"/>
      <c r="H669" s="26"/>
      <c r="J669" s="279"/>
    </row>
    <row r="670" spans="2:10" x14ac:dyDescent="0.35">
      <c r="B670" s="32"/>
      <c r="C670" s="32"/>
      <c r="E670"/>
      <c r="F670"/>
      <c r="G670"/>
      <c r="H670" s="26"/>
      <c r="J670" s="279"/>
    </row>
    <row r="671" spans="2:10" x14ac:dyDescent="0.35">
      <c r="B671" s="32"/>
      <c r="C671" s="32"/>
      <c r="E671"/>
      <c r="F671"/>
      <c r="G671"/>
      <c r="H671" s="26"/>
      <c r="J671" s="279"/>
    </row>
    <row r="672" spans="2:10" x14ac:dyDescent="0.35">
      <c r="B672" s="32"/>
      <c r="C672" s="32"/>
      <c r="E672"/>
      <c r="F672"/>
      <c r="G672"/>
      <c r="H672" s="26"/>
      <c r="J672" s="279"/>
    </row>
    <row r="673" spans="2:10" x14ac:dyDescent="0.35">
      <c r="B673" s="32"/>
      <c r="C673" s="32"/>
      <c r="E673"/>
      <c r="F673"/>
      <c r="G673"/>
      <c r="H673" s="26"/>
      <c r="J673" s="279"/>
    </row>
    <row r="674" spans="2:10" x14ac:dyDescent="0.35">
      <c r="B674" s="32"/>
      <c r="C674" s="32"/>
      <c r="E674"/>
      <c r="F674"/>
      <c r="G674"/>
      <c r="H674" s="26"/>
      <c r="J674" s="279"/>
    </row>
    <row r="675" spans="2:10" x14ac:dyDescent="0.35">
      <c r="B675" s="32"/>
      <c r="C675" s="32"/>
      <c r="E675"/>
      <c r="F675"/>
      <c r="G675"/>
      <c r="H675" s="26"/>
      <c r="J675" s="279"/>
    </row>
    <row r="676" spans="2:10" x14ac:dyDescent="0.35">
      <c r="B676" s="32"/>
      <c r="C676" s="32"/>
      <c r="E676"/>
      <c r="F676"/>
      <c r="G676"/>
      <c r="H676" s="26"/>
      <c r="J676" s="279"/>
    </row>
    <row r="677" spans="2:10" x14ac:dyDescent="0.35">
      <c r="B677" s="32"/>
      <c r="C677" s="32"/>
      <c r="E677"/>
      <c r="F677"/>
      <c r="G677"/>
      <c r="H677" s="26"/>
      <c r="J677" s="279"/>
    </row>
    <row r="678" spans="2:10" x14ac:dyDescent="0.35">
      <c r="B678" s="32"/>
      <c r="C678" s="32"/>
      <c r="E678"/>
      <c r="F678"/>
      <c r="G678"/>
      <c r="H678" s="26"/>
      <c r="J678" s="279"/>
    </row>
    <row r="679" spans="2:10" x14ac:dyDescent="0.35">
      <c r="B679" s="32"/>
      <c r="C679" s="32"/>
      <c r="E679"/>
      <c r="F679"/>
      <c r="G679"/>
      <c r="H679" s="26"/>
      <c r="J679" s="279"/>
    </row>
    <row r="680" spans="2:10" x14ac:dyDescent="0.35">
      <c r="B680" s="32"/>
      <c r="C680" s="32"/>
      <c r="E680"/>
      <c r="F680"/>
      <c r="G680"/>
      <c r="H680" s="26"/>
      <c r="J680" s="279"/>
    </row>
    <row r="681" spans="2:10" x14ac:dyDescent="0.35">
      <c r="B681" s="32"/>
      <c r="C681" s="32"/>
      <c r="E681"/>
      <c r="F681"/>
      <c r="G681"/>
      <c r="H681" s="26"/>
      <c r="J681" s="279"/>
    </row>
    <row r="682" spans="2:10" x14ac:dyDescent="0.35">
      <c r="B682" s="32"/>
      <c r="C682" s="32"/>
      <c r="E682"/>
      <c r="F682"/>
      <c r="G682"/>
      <c r="H682" s="26"/>
      <c r="J682" s="279"/>
    </row>
    <row r="683" spans="2:10" x14ac:dyDescent="0.35">
      <c r="B683" s="32"/>
      <c r="C683" s="32"/>
      <c r="E683"/>
      <c r="F683"/>
      <c r="G683"/>
      <c r="H683" s="26"/>
      <c r="J683" s="279"/>
    </row>
    <row r="684" spans="2:10" x14ac:dyDescent="0.35">
      <c r="B684" s="32"/>
      <c r="C684" s="32"/>
      <c r="E684"/>
      <c r="F684"/>
      <c r="G684"/>
      <c r="H684" s="26"/>
      <c r="J684" s="279"/>
    </row>
    <row r="685" spans="2:10" x14ac:dyDescent="0.35">
      <c r="B685" s="32"/>
      <c r="C685" s="32"/>
      <c r="E685"/>
      <c r="F685"/>
      <c r="G685"/>
      <c r="H685" s="26"/>
      <c r="J685" s="279"/>
    </row>
    <row r="686" spans="2:10" x14ac:dyDescent="0.35">
      <c r="B686" s="32"/>
      <c r="C686" s="32"/>
      <c r="E686"/>
      <c r="F686"/>
      <c r="G686"/>
      <c r="H686" s="26"/>
      <c r="J686" s="279"/>
    </row>
    <row r="687" spans="2:10" x14ac:dyDescent="0.35">
      <c r="B687" s="32"/>
      <c r="C687" s="32"/>
      <c r="E687"/>
      <c r="F687"/>
      <c r="G687"/>
      <c r="H687" s="26"/>
      <c r="J687" s="279"/>
    </row>
    <row r="688" spans="2:10" x14ac:dyDescent="0.35">
      <c r="B688" s="32"/>
      <c r="C688" s="32"/>
      <c r="E688"/>
      <c r="F688"/>
      <c r="G688"/>
      <c r="H688" s="26"/>
      <c r="J688" s="279"/>
    </row>
    <row r="689" spans="2:10" x14ac:dyDescent="0.35">
      <c r="B689" s="32"/>
      <c r="C689" s="32"/>
      <c r="E689"/>
      <c r="F689"/>
      <c r="G689"/>
      <c r="H689" s="26"/>
      <c r="J689" s="279"/>
    </row>
    <row r="690" spans="2:10" x14ac:dyDescent="0.35">
      <c r="B690" s="32"/>
      <c r="C690" s="32"/>
      <c r="E690"/>
      <c r="F690"/>
      <c r="G690"/>
      <c r="H690" s="26"/>
      <c r="J690" s="279"/>
    </row>
    <row r="691" spans="2:10" x14ac:dyDescent="0.35">
      <c r="B691" s="32"/>
      <c r="C691" s="32"/>
      <c r="E691"/>
      <c r="F691"/>
      <c r="G691"/>
      <c r="H691" s="26"/>
      <c r="J691" s="279"/>
    </row>
    <row r="692" spans="2:10" x14ac:dyDescent="0.35">
      <c r="B692" s="32"/>
      <c r="C692" s="32"/>
      <c r="E692"/>
      <c r="F692"/>
      <c r="G692"/>
      <c r="H692" s="26"/>
      <c r="J692" s="279"/>
    </row>
    <row r="693" spans="2:10" x14ac:dyDescent="0.35">
      <c r="B693" s="32"/>
      <c r="C693" s="32"/>
      <c r="E693"/>
      <c r="F693"/>
      <c r="G693"/>
      <c r="H693" s="26"/>
      <c r="J693" s="279"/>
    </row>
    <row r="694" spans="2:10" x14ac:dyDescent="0.35">
      <c r="B694" s="32"/>
      <c r="C694" s="32"/>
      <c r="E694"/>
      <c r="F694"/>
      <c r="G694"/>
      <c r="H694" s="26"/>
      <c r="J694" s="279"/>
    </row>
    <row r="695" spans="2:10" x14ac:dyDescent="0.35">
      <c r="B695" s="32"/>
      <c r="C695" s="32"/>
      <c r="E695"/>
      <c r="F695"/>
      <c r="G695"/>
      <c r="H695" s="26"/>
      <c r="J695" s="279"/>
    </row>
    <row r="696" spans="2:10" x14ac:dyDescent="0.35">
      <c r="B696" s="32"/>
      <c r="C696" s="32"/>
      <c r="E696"/>
      <c r="F696"/>
      <c r="G696"/>
      <c r="H696" s="26"/>
      <c r="J696" s="279"/>
    </row>
    <row r="697" spans="2:10" x14ac:dyDescent="0.35">
      <c r="B697" s="32"/>
      <c r="C697" s="32"/>
      <c r="E697"/>
      <c r="F697"/>
      <c r="G697"/>
      <c r="H697" s="26"/>
      <c r="J697" s="279"/>
    </row>
    <row r="698" spans="2:10" x14ac:dyDescent="0.35">
      <c r="B698" s="32"/>
      <c r="C698" s="32"/>
      <c r="E698"/>
      <c r="F698"/>
      <c r="G698"/>
      <c r="H698" s="26"/>
      <c r="J698" s="279"/>
    </row>
    <row r="699" spans="2:10" x14ac:dyDescent="0.35">
      <c r="B699" s="32"/>
      <c r="C699" s="32"/>
      <c r="E699"/>
      <c r="F699"/>
      <c r="G699"/>
      <c r="H699" s="26"/>
      <c r="J699" s="279"/>
    </row>
    <row r="700" spans="2:10" x14ac:dyDescent="0.35">
      <c r="B700" s="32"/>
      <c r="C700" s="32"/>
      <c r="E700"/>
      <c r="F700"/>
      <c r="G700"/>
      <c r="H700" s="26"/>
      <c r="J700" s="279"/>
    </row>
    <row r="701" spans="2:10" x14ac:dyDescent="0.35">
      <c r="B701" s="32"/>
      <c r="C701" s="32"/>
      <c r="E701"/>
      <c r="F701"/>
      <c r="G701"/>
      <c r="H701" s="26"/>
      <c r="J701" s="279"/>
    </row>
    <row r="702" spans="2:10" x14ac:dyDescent="0.35">
      <c r="B702" s="32"/>
      <c r="C702" s="32"/>
      <c r="E702"/>
      <c r="F702"/>
      <c r="G702"/>
      <c r="H702" s="26"/>
      <c r="J702" s="279"/>
    </row>
    <row r="703" spans="2:10" x14ac:dyDescent="0.35">
      <c r="B703" s="32"/>
      <c r="C703" s="32"/>
      <c r="E703"/>
      <c r="F703"/>
      <c r="G703"/>
      <c r="H703" s="26"/>
      <c r="J703" s="279"/>
    </row>
    <row r="704" spans="2:10" x14ac:dyDescent="0.35">
      <c r="B704" s="32"/>
      <c r="C704" s="32"/>
      <c r="E704"/>
      <c r="F704"/>
      <c r="G704"/>
      <c r="H704" s="26"/>
      <c r="J704" s="279"/>
    </row>
    <row r="705" spans="2:10" x14ac:dyDescent="0.35">
      <c r="B705" s="32"/>
      <c r="C705" s="32"/>
      <c r="E705"/>
      <c r="F705"/>
      <c r="G705"/>
      <c r="H705" s="26"/>
      <c r="J705" s="279"/>
    </row>
    <row r="706" spans="2:10" x14ac:dyDescent="0.35">
      <c r="B706" s="32"/>
      <c r="C706" s="32"/>
      <c r="E706"/>
      <c r="F706"/>
      <c r="G706"/>
      <c r="H706" s="26"/>
      <c r="J706" s="279"/>
    </row>
    <row r="707" spans="2:10" x14ac:dyDescent="0.35">
      <c r="B707" s="32"/>
      <c r="C707" s="32"/>
      <c r="E707"/>
      <c r="F707"/>
      <c r="G707"/>
      <c r="H707" s="26"/>
      <c r="J707" s="279"/>
    </row>
    <row r="708" spans="2:10" x14ac:dyDescent="0.35">
      <c r="B708" s="32"/>
      <c r="C708" s="32"/>
      <c r="E708"/>
      <c r="F708"/>
      <c r="G708"/>
      <c r="H708" s="26"/>
      <c r="J708" s="279"/>
    </row>
    <row r="709" spans="2:10" x14ac:dyDescent="0.35">
      <c r="B709" s="32"/>
      <c r="C709" s="32"/>
      <c r="E709"/>
      <c r="F709"/>
      <c r="G709"/>
      <c r="H709" s="26"/>
      <c r="J709" s="279"/>
    </row>
    <row r="710" spans="2:10" x14ac:dyDescent="0.35">
      <c r="B710" s="32"/>
      <c r="C710" s="32"/>
      <c r="E710"/>
      <c r="F710"/>
      <c r="G710"/>
      <c r="H710" s="26"/>
      <c r="J710" s="279"/>
    </row>
    <row r="711" spans="2:10" x14ac:dyDescent="0.35">
      <c r="B711" s="32"/>
      <c r="C711" s="32"/>
      <c r="E711"/>
      <c r="F711"/>
      <c r="G711"/>
      <c r="H711" s="26"/>
      <c r="J711" s="279"/>
    </row>
    <row r="712" spans="2:10" x14ac:dyDescent="0.35">
      <c r="B712" s="32"/>
      <c r="C712" s="32"/>
      <c r="E712"/>
      <c r="F712"/>
      <c r="G712"/>
      <c r="H712" s="26"/>
      <c r="J712" s="279"/>
    </row>
    <row r="713" spans="2:10" x14ac:dyDescent="0.35">
      <c r="B713" s="32"/>
      <c r="C713" s="32"/>
      <c r="E713"/>
      <c r="F713"/>
      <c r="G713"/>
      <c r="H713" s="26"/>
      <c r="J713" s="279"/>
    </row>
    <row r="714" spans="2:10" x14ac:dyDescent="0.35">
      <c r="B714" s="32"/>
      <c r="C714" s="32"/>
      <c r="E714"/>
      <c r="F714"/>
      <c r="G714"/>
      <c r="H714" s="26"/>
      <c r="J714" s="279"/>
    </row>
    <row r="715" spans="2:10" x14ac:dyDescent="0.35">
      <c r="B715" s="32"/>
      <c r="C715" s="32"/>
      <c r="E715"/>
      <c r="F715"/>
      <c r="G715"/>
      <c r="H715" s="26"/>
      <c r="J715" s="279"/>
    </row>
    <row r="716" spans="2:10" x14ac:dyDescent="0.35">
      <c r="B716" s="32"/>
      <c r="C716" s="32"/>
      <c r="E716"/>
      <c r="F716"/>
      <c r="G716"/>
      <c r="H716" s="26"/>
      <c r="J716" s="279"/>
    </row>
    <row r="717" spans="2:10" x14ac:dyDescent="0.35">
      <c r="B717" s="32"/>
      <c r="C717" s="32"/>
      <c r="E717"/>
      <c r="F717"/>
      <c r="G717"/>
      <c r="H717" s="26"/>
      <c r="J717" s="279"/>
    </row>
    <row r="718" spans="2:10" x14ac:dyDescent="0.35">
      <c r="B718" s="32"/>
      <c r="C718" s="32"/>
      <c r="E718"/>
      <c r="F718"/>
      <c r="G718"/>
      <c r="H718" s="26"/>
      <c r="J718" s="279"/>
    </row>
    <row r="719" spans="2:10" x14ac:dyDescent="0.35">
      <c r="B719" s="32"/>
      <c r="C719" s="32"/>
      <c r="E719"/>
      <c r="F719"/>
      <c r="G719"/>
      <c r="H719" s="26"/>
      <c r="J719" s="279"/>
    </row>
    <row r="720" spans="2:10" x14ac:dyDescent="0.35">
      <c r="B720" s="32"/>
      <c r="C720" s="32"/>
      <c r="E720"/>
      <c r="F720"/>
      <c r="G720"/>
      <c r="H720" s="26"/>
      <c r="J720" s="279"/>
    </row>
    <row r="721" spans="2:10" x14ac:dyDescent="0.35">
      <c r="B721" s="32"/>
      <c r="C721" s="32"/>
      <c r="E721"/>
      <c r="F721"/>
      <c r="G721"/>
      <c r="H721" s="26"/>
      <c r="J721" s="279"/>
    </row>
    <row r="722" spans="2:10" x14ac:dyDescent="0.35">
      <c r="B722" s="32"/>
      <c r="C722" s="32"/>
      <c r="E722"/>
      <c r="F722"/>
      <c r="G722"/>
      <c r="H722" s="26"/>
      <c r="J722" s="279"/>
    </row>
    <row r="723" spans="2:10" x14ac:dyDescent="0.35">
      <c r="B723" s="32"/>
      <c r="C723" s="32"/>
      <c r="E723"/>
      <c r="F723"/>
      <c r="G723"/>
      <c r="H723" s="26"/>
      <c r="J723" s="279"/>
    </row>
    <row r="724" spans="2:10" x14ac:dyDescent="0.35">
      <c r="B724" s="32"/>
      <c r="C724" s="32"/>
      <c r="E724"/>
      <c r="F724"/>
      <c r="G724"/>
      <c r="H724" s="26"/>
      <c r="J724" s="279"/>
    </row>
    <row r="725" spans="2:10" x14ac:dyDescent="0.35">
      <c r="B725" s="32"/>
      <c r="C725" s="32"/>
      <c r="E725"/>
      <c r="F725"/>
      <c r="G725"/>
      <c r="H725" s="26"/>
      <c r="J725" s="279"/>
    </row>
    <row r="726" spans="2:10" x14ac:dyDescent="0.35">
      <c r="B726" s="32"/>
      <c r="C726" s="32"/>
      <c r="E726"/>
      <c r="F726"/>
      <c r="G726"/>
      <c r="H726" s="26"/>
      <c r="J726" s="279"/>
    </row>
    <row r="727" spans="2:10" x14ac:dyDescent="0.35">
      <c r="B727" s="32"/>
      <c r="C727" s="32"/>
      <c r="E727"/>
      <c r="F727"/>
      <c r="G727"/>
      <c r="H727" s="26"/>
      <c r="J727" s="279"/>
    </row>
    <row r="728" spans="2:10" x14ac:dyDescent="0.35">
      <c r="B728" s="32"/>
      <c r="C728" s="32"/>
      <c r="E728"/>
      <c r="F728"/>
      <c r="G728"/>
      <c r="H728" s="26"/>
      <c r="J728" s="279"/>
    </row>
    <row r="729" spans="2:10" x14ac:dyDescent="0.35">
      <c r="B729" s="32"/>
      <c r="C729" s="32"/>
      <c r="E729"/>
      <c r="F729"/>
      <c r="G729"/>
      <c r="H729" s="26"/>
      <c r="J729" s="279"/>
    </row>
    <row r="730" spans="2:10" x14ac:dyDescent="0.35">
      <c r="B730" s="32"/>
      <c r="C730" s="32"/>
      <c r="E730"/>
      <c r="F730"/>
      <c r="G730"/>
      <c r="H730" s="26"/>
      <c r="J730" s="279"/>
    </row>
    <row r="731" spans="2:10" x14ac:dyDescent="0.35">
      <c r="B731" s="32"/>
      <c r="C731" s="32"/>
      <c r="E731"/>
      <c r="F731"/>
      <c r="G731"/>
      <c r="H731" s="26"/>
      <c r="J731" s="279"/>
    </row>
    <row r="732" spans="2:10" x14ac:dyDescent="0.35">
      <c r="B732" s="32"/>
      <c r="C732" s="32"/>
      <c r="E732"/>
      <c r="F732"/>
      <c r="G732"/>
      <c r="H732" s="26"/>
      <c r="J732" s="279"/>
    </row>
    <row r="733" spans="2:10" x14ac:dyDescent="0.35">
      <c r="B733" s="32"/>
      <c r="C733" s="32"/>
      <c r="E733"/>
      <c r="F733"/>
      <c r="G733"/>
      <c r="H733" s="26"/>
      <c r="J733" s="279"/>
    </row>
    <row r="734" spans="2:10" x14ac:dyDescent="0.35">
      <c r="B734" s="32"/>
      <c r="C734" s="32"/>
      <c r="E734"/>
      <c r="F734"/>
      <c r="G734"/>
      <c r="H734" s="26"/>
      <c r="J734" s="279"/>
    </row>
    <row r="735" spans="2:10" x14ac:dyDescent="0.35">
      <c r="B735" s="32"/>
      <c r="C735" s="32"/>
      <c r="E735"/>
      <c r="F735"/>
      <c r="G735"/>
      <c r="H735" s="26"/>
      <c r="J735" s="279"/>
    </row>
    <row r="736" spans="2:10" x14ac:dyDescent="0.35">
      <c r="B736" s="32"/>
      <c r="C736" s="32"/>
      <c r="E736"/>
      <c r="F736"/>
      <c r="G736"/>
      <c r="H736" s="26"/>
      <c r="J736" s="279"/>
    </row>
    <row r="737" spans="2:10" x14ac:dyDescent="0.35">
      <c r="B737" s="32"/>
      <c r="C737" s="32"/>
      <c r="E737"/>
      <c r="F737"/>
      <c r="G737"/>
      <c r="H737" s="26"/>
      <c r="J737" s="279"/>
    </row>
    <row r="738" spans="2:10" x14ac:dyDescent="0.35">
      <c r="B738" s="32"/>
      <c r="C738" s="32"/>
      <c r="E738"/>
      <c r="F738"/>
      <c r="G738"/>
      <c r="H738" s="26"/>
      <c r="J738" s="279"/>
    </row>
    <row r="739" spans="2:10" x14ac:dyDescent="0.35">
      <c r="B739" s="32"/>
      <c r="C739" s="32"/>
      <c r="E739"/>
      <c r="F739"/>
      <c r="G739"/>
      <c r="H739" s="26"/>
      <c r="J739" s="279"/>
    </row>
    <row r="740" spans="2:10" x14ac:dyDescent="0.35">
      <c r="B740" s="32"/>
      <c r="C740" s="32"/>
      <c r="E740"/>
      <c r="F740"/>
      <c r="G740"/>
      <c r="H740" s="26"/>
      <c r="J740" s="279"/>
    </row>
    <row r="741" spans="2:10" x14ac:dyDescent="0.35">
      <c r="B741" s="32"/>
      <c r="C741" s="32"/>
      <c r="E741"/>
      <c r="F741"/>
      <c r="G741"/>
      <c r="H741" s="26"/>
      <c r="J741" s="279"/>
    </row>
    <row r="742" spans="2:10" x14ac:dyDescent="0.35">
      <c r="B742" s="32"/>
      <c r="C742" s="32"/>
      <c r="E742"/>
      <c r="F742"/>
      <c r="G742"/>
      <c r="H742" s="26"/>
      <c r="J742" s="279"/>
    </row>
    <row r="743" spans="2:10" x14ac:dyDescent="0.35">
      <c r="B743" s="32"/>
      <c r="C743" s="32"/>
      <c r="E743"/>
      <c r="F743"/>
      <c r="G743"/>
      <c r="H743" s="26"/>
      <c r="J743" s="279"/>
    </row>
    <row r="744" spans="2:10" x14ac:dyDescent="0.35">
      <c r="B744" s="32"/>
      <c r="C744" s="32"/>
      <c r="E744"/>
      <c r="F744"/>
      <c r="G744"/>
      <c r="H744" s="26"/>
      <c r="J744" s="279"/>
    </row>
    <row r="745" spans="2:10" x14ac:dyDescent="0.35">
      <c r="B745" s="32"/>
      <c r="C745" s="32"/>
      <c r="E745"/>
      <c r="F745"/>
      <c r="G745"/>
      <c r="H745" s="26"/>
      <c r="J745" s="279"/>
    </row>
    <row r="746" spans="2:10" x14ac:dyDescent="0.35">
      <c r="B746" s="32"/>
      <c r="C746" s="32"/>
      <c r="E746"/>
      <c r="F746"/>
      <c r="G746"/>
      <c r="H746" s="26"/>
      <c r="J746" s="279"/>
    </row>
    <row r="747" spans="2:10" x14ac:dyDescent="0.35">
      <c r="B747" s="32"/>
      <c r="C747" s="32"/>
      <c r="E747"/>
      <c r="F747"/>
      <c r="G747"/>
      <c r="H747" s="26"/>
      <c r="J747" s="279"/>
    </row>
    <row r="748" spans="2:10" x14ac:dyDescent="0.35">
      <c r="B748" s="32"/>
      <c r="C748" s="32"/>
      <c r="E748"/>
      <c r="F748"/>
      <c r="G748"/>
      <c r="H748" s="26"/>
      <c r="J748" s="279"/>
    </row>
    <row r="749" spans="2:10" x14ac:dyDescent="0.35">
      <c r="B749" s="32"/>
      <c r="C749" s="32"/>
      <c r="E749"/>
      <c r="F749"/>
      <c r="G749"/>
      <c r="H749" s="26"/>
      <c r="J749" s="279"/>
    </row>
    <row r="750" spans="2:10" x14ac:dyDescent="0.35">
      <c r="B750" s="32"/>
      <c r="C750" s="32"/>
      <c r="E750"/>
      <c r="F750"/>
      <c r="G750"/>
      <c r="H750" s="26"/>
      <c r="J750" s="279"/>
    </row>
    <row r="751" spans="2:10" x14ac:dyDescent="0.35">
      <c r="B751" s="32"/>
      <c r="C751" s="32"/>
      <c r="E751"/>
      <c r="F751"/>
      <c r="G751"/>
      <c r="H751" s="26"/>
      <c r="J751" s="279"/>
    </row>
    <row r="752" spans="2:10" x14ac:dyDescent="0.35">
      <c r="B752" s="32"/>
      <c r="C752" s="32"/>
      <c r="E752"/>
      <c r="F752"/>
      <c r="G752"/>
      <c r="H752" s="26"/>
      <c r="J752" s="279"/>
    </row>
    <row r="753" spans="2:10" x14ac:dyDescent="0.35">
      <c r="B753" s="32"/>
      <c r="C753" s="32"/>
      <c r="E753"/>
      <c r="F753"/>
      <c r="G753"/>
      <c r="H753" s="26"/>
      <c r="J753" s="279"/>
    </row>
    <row r="754" spans="2:10" x14ac:dyDescent="0.35">
      <c r="B754" s="32"/>
      <c r="C754" s="32"/>
      <c r="E754"/>
      <c r="F754"/>
      <c r="G754"/>
      <c r="H754" s="26"/>
      <c r="J754" s="279"/>
    </row>
    <row r="755" spans="2:10" x14ac:dyDescent="0.35">
      <c r="B755" s="32"/>
      <c r="C755" s="32"/>
      <c r="E755"/>
      <c r="F755"/>
      <c r="G755"/>
      <c r="H755" s="26"/>
      <c r="J755" s="279"/>
    </row>
    <row r="756" spans="2:10" x14ac:dyDescent="0.35">
      <c r="B756" s="32"/>
      <c r="C756" s="32"/>
      <c r="E756"/>
      <c r="F756"/>
      <c r="G756"/>
      <c r="H756" s="26"/>
      <c r="J756" s="279"/>
    </row>
    <row r="757" spans="2:10" x14ac:dyDescent="0.35">
      <c r="B757" s="32"/>
      <c r="C757" s="32"/>
      <c r="E757"/>
      <c r="F757"/>
      <c r="G757"/>
      <c r="H757" s="26"/>
      <c r="J757" s="279"/>
    </row>
    <row r="758" spans="2:10" x14ac:dyDescent="0.35">
      <c r="B758" s="32"/>
      <c r="C758" s="32"/>
      <c r="E758"/>
      <c r="F758"/>
      <c r="G758"/>
      <c r="H758" s="26"/>
      <c r="J758" s="279"/>
    </row>
    <row r="759" spans="2:10" x14ac:dyDescent="0.35">
      <c r="B759" s="32"/>
      <c r="C759" s="32"/>
      <c r="E759"/>
      <c r="F759"/>
      <c r="G759"/>
      <c r="H759" s="26"/>
      <c r="J759" s="279"/>
    </row>
    <row r="760" spans="2:10" x14ac:dyDescent="0.35">
      <c r="B760" s="32"/>
      <c r="C760" s="32"/>
      <c r="E760"/>
      <c r="F760"/>
      <c r="G760"/>
      <c r="H760" s="26"/>
      <c r="J760" s="279"/>
    </row>
    <row r="761" spans="2:10" x14ac:dyDescent="0.35">
      <c r="B761" s="32"/>
      <c r="C761" s="32"/>
      <c r="E761"/>
      <c r="F761"/>
      <c r="G761"/>
      <c r="H761" s="26"/>
      <c r="J761" s="279"/>
    </row>
    <row r="762" spans="2:10" x14ac:dyDescent="0.35">
      <c r="B762" s="32"/>
      <c r="C762" s="32"/>
      <c r="E762"/>
      <c r="F762"/>
      <c r="G762"/>
      <c r="H762" s="26"/>
      <c r="J762" s="279"/>
    </row>
    <row r="763" spans="2:10" x14ac:dyDescent="0.35">
      <c r="B763" s="32"/>
      <c r="C763" s="32"/>
      <c r="E763"/>
      <c r="F763"/>
      <c r="G763"/>
      <c r="H763" s="26"/>
      <c r="J763" s="279"/>
    </row>
    <row r="764" spans="2:10" x14ac:dyDescent="0.35">
      <c r="B764" s="32"/>
      <c r="C764" s="32"/>
      <c r="E764"/>
      <c r="F764"/>
      <c r="G764"/>
      <c r="H764" s="26"/>
      <c r="J764" s="279"/>
    </row>
    <row r="765" spans="2:10" x14ac:dyDescent="0.35">
      <c r="B765" s="32"/>
      <c r="C765" s="32"/>
      <c r="E765"/>
      <c r="F765"/>
      <c r="G765"/>
      <c r="H765" s="26"/>
      <c r="J765" s="279"/>
    </row>
    <row r="766" spans="2:10" x14ac:dyDescent="0.35">
      <c r="B766" s="32"/>
      <c r="C766" s="32"/>
      <c r="E766"/>
      <c r="F766"/>
      <c r="G766"/>
      <c r="H766" s="26"/>
      <c r="J766" s="279"/>
    </row>
    <row r="767" spans="2:10" x14ac:dyDescent="0.35">
      <c r="B767" s="32"/>
      <c r="C767" s="32"/>
      <c r="E767"/>
      <c r="F767"/>
      <c r="G767"/>
      <c r="H767" s="26"/>
      <c r="J767" s="279"/>
    </row>
    <row r="768" spans="2:10" x14ac:dyDescent="0.35">
      <c r="B768" s="32"/>
      <c r="C768" s="32"/>
      <c r="E768"/>
      <c r="F768"/>
      <c r="G768"/>
      <c r="H768" s="26"/>
      <c r="J768" s="279"/>
    </row>
    <row r="769" spans="2:10" x14ac:dyDescent="0.35">
      <c r="B769" s="32"/>
      <c r="C769" s="32"/>
      <c r="E769"/>
      <c r="F769"/>
      <c r="G769"/>
      <c r="H769" s="26"/>
      <c r="J769" s="279"/>
    </row>
    <row r="770" spans="2:10" x14ac:dyDescent="0.35">
      <c r="B770" s="32"/>
      <c r="C770" s="32"/>
      <c r="E770"/>
      <c r="F770"/>
      <c r="G770"/>
      <c r="H770" s="26"/>
      <c r="J770" s="279"/>
    </row>
    <row r="771" spans="2:10" x14ac:dyDescent="0.35">
      <c r="B771" s="32"/>
      <c r="C771" s="32"/>
      <c r="E771"/>
      <c r="F771"/>
      <c r="G771"/>
      <c r="H771" s="26"/>
      <c r="J771" s="279"/>
    </row>
    <row r="772" spans="2:10" x14ac:dyDescent="0.35">
      <c r="B772" s="32"/>
      <c r="C772" s="32"/>
      <c r="E772"/>
      <c r="F772"/>
      <c r="G772"/>
      <c r="H772" s="26"/>
      <c r="J772" s="279"/>
    </row>
    <row r="773" spans="2:10" x14ac:dyDescent="0.35">
      <c r="B773" s="32"/>
      <c r="C773" s="32"/>
      <c r="E773"/>
      <c r="F773"/>
      <c r="G773"/>
      <c r="H773" s="26"/>
      <c r="J773" s="279"/>
    </row>
    <row r="774" spans="2:10" x14ac:dyDescent="0.35">
      <c r="B774" s="32"/>
      <c r="C774" s="32"/>
      <c r="E774"/>
      <c r="F774"/>
      <c r="G774"/>
      <c r="H774" s="26"/>
      <c r="J774" s="279"/>
    </row>
    <row r="775" spans="2:10" x14ac:dyDescent="0.35">
      <c r="B775" s="32"/>
      <c r="C775" s="32"/>
      <c r="E775"/>
      <c r="F775"/>
      <c r="G775"/>
      <c r="H775" s="26"/>
      <c r="J775" s="279"/>
    </row>
    <row r="776" spans="2:10" x14ac:dyDescent="0.35">
      <c r="B776" s="32"/>
      <c r="C776" s="32"/>
      <c r="E776"/>
      <c r="F776"/>
      <c r="G776"/>
      <c r="H776" s="26"/>
      <c r="J776" s="279"/>
    </row>
    <row r="777" spans="2:10" x14ac:dyDescent="0.35">
      <c r="B777" s="32"/>
      <c r="C777" s="32"/>
      <c r="E777"/>
      <c r="F777"/>
      <c r="G777"/>
      <c r="H777" s="26"/>
      <c r="J777" s="279"/>
    </row>
    <row r="778" spans="2:10" x14ac:dyDescent="0.35">
      <c r="B778" s="32"/>
      <c r="C778" s="32"/>
      <c r="E778"/>
      <c r="F778"/>
      <c r="G778"/>
      <c r="H778" s="26"/>
      <c r="J778" s="279"/>
    </row>
    <row r="779" spans="2:10" x14ac:dyDescent="0.35">
      <c r="B779" s="32"/>
      <c r="C779" s="32"/>
      <c r="E779"/>
      <c r="F779"/>
      <c r="G779"/>
      <c r="H779" s="26"/>
      <c r="J779" s="279"/>
    </row>
    <row r="780" spans="2:10" x14ac:dyDescent="0.35">
      <c r="B780" s="32"/>
      <c r="C780" s="32"/>
      <c r="E780"/>
      <c r="F780"/>
      <c r="G780"/>
      <c r="H780" s="26"/>
      <c r="J780" s="279"/>
    </row>
    <row r="781" spans="2:10" x14ac:dyDescent="0.35">
      <c r="B781" s="32"/>
      <c r="C781" s="32"/>
      <c r="E781"/>
      <c r="F781"/>
      <c r="G781"/>
      <c r="H781" s="26"/>
      <c r="J781" s="279"/>
    </row>
    <row r="782" spans="2:10" x14ac:dyDescent="0.35">
      <c r="B782" s="32"/>
      <c r="C782" s="32"/>
      <c r="E782"/>
      <c r="F782"/>
      <c r="G782"/>
      <c r="H782" s="26"/>
      <c r="J782" s="279"/>
    </row>
    <row r="783" spans="2:10" x14ac:dyDescent="0.35">
      <c r="B783" s="32"/>
      <c r="C783" s="32"/>
      <c r="E783"/>
      <c r="F783"/>
      <c r="G783"/>
      <c r="H783" s="26"/>
      <c r="J783" s="279"/>
    </row>
    <row r="784" spans="2:10" x14ac:dyDescent="0.35">
      <c r="B784" s="32"/>
      <c r="C784" s="32"/>
      <c r="E784"/>
      <c r="F784"/>
      <c r="G784"/>
      <c r="H784" s="26"/>
      <c r="J784" s="279"/>
    </row>
    <row r="785" spans="2:10" x14ac:dyDescent="0.35">
      <c r="B785" s="32"/>
      <c r="C785" s="32"/>
      <c r="E785"/>
      <c r="F785"/>
      <c r="G785"/>
      <c r="H785" s="26"/>
      <c r="J785" s="279"/>
    </row>
    <row r="786" spans="2:10" x14ac:dyDescent="0.35">
      <c r="B786" s="32"/>
      <c r="C786" s="32"/>
      <c r="E786"/>
      <c r="F786"/>
      <c r="G786"/>
      <c r="H786" s="26"/>
      <c r="J786" s="279"/>
    </row>
    <row r="787" spans="2:10" x14ac:dyDescent="0.35">
      <c r="B787" s="32"/>
      <c r="C787" s="32"/>
      <c r="E787"/>
      <c r="F787"/>
      <c r="G787"/>
      <c r="H787" s="26"/>
      <c r="J787" s="279"/>
    </row>
    <row r="788" spans="2:10" x14ac:dyDescent="0.35">
      <c r="B788" s="32"/>
      <c r="C788" s="32"/>
      <c r="E788"/>
      <c r="F788"/>
      <c r="G788"/>
      <c r="H788" s="26"/>
      <c r="J788" s="279"/>
    </row>
    <row r="789" spans="2:10" x14ac:dyDescent="0.35">
      <c r="B789" s="32"/>
      <c r="C789" s="32"/>
      <c r="E789"/>
      <c r="F789"/>
      <c r="G789"/>
      <c r="H789" s="26"/>
      <c r="J789" s="279"/>
    </row>
    <row r="790" spans="2:10" x14ac:dyDescent="0.35">
      <c r="B790" s="32"/>
      <c r="C790" s="32"/>
      <c r="E790"/>
      <c r="F790"/>
      <c r="G790"/>
      <c r="H790" s="26"/>
      <c r="J790" s="279"/>
    </row>
    <row r="791" spans="2:10" x14ac:dyDescent="0.35">
      <c r="B791" s="32"/>
      <c r="C791" s="32"/>
      <c r="E791"/>
      <c r="F791"/>
      <c r="G791"/>
      <c r="H791" s="26"/>
      <c r="J791" s="279"/>
    </row>
    <row r="792" spans="2:10" x14ac:dyDescent="0.35">
      <c r="B792" s="32"/>
      <c r="C792" s="32"/>
      <c r="E792"/>
      <c r="F792"/>
      <c r="G792"/>
      <c r="H792" s="26"/>
      <c r="J792" s="279"/>
    </row>
    <row r="793" spans="2:10" x14ac:dyDescent="0.35">
      <c r="B793" s="32"/>
      <c r="C793" s="32"/>
      <c r="E793"/>
      <c r="F793"/>
      <c r="G793"/>
      <c r="H793" s="26"/>
      <c r="J793" s="279"/>
    </row>
    <row r="794" spans="2:10" x14ac:dyDescent="0.35">
      <c r="B794" s="32"/>
      <c r="C794" s="32"/>
      <c r="E794"/>
      <c r="F794"/>
      <c r="G794"/>
      <c r="H794" s="26"/>
      <c r="J794" s="279"/>
    </row>
    <row r="795" spans="2:10" x14ac:dyDescent="0.35">
      <c r="B795" s="32"/>
      <c r="C795" s="32"/>
      <c r="E795"/>
      <c r="F795"/>
      <c r="G795"/>
      <c r="H795" s="26"/>
      <c r="J795" s="279"/>
    </row>
    <row r="796" spans="2:10" x14ac:dyDescent="0.35">
      <c r="B796" s="32"/>
      <c r="C796" s="32"/>
      <c r="E796"/>
      <c r="F796"/>
      <c r="G796"/>
      <c r="H796" s="26"/>
      <c r="J796" s="279"/>
    </row>
    <row r="797" spans="2:10" x14ac:dyDescent="0.35">
      <c r="B797" s="32"/>
      <c r="C797" s="32"/>
      <c r="E797"/>
      <c r="F797"/>
      <c r="G797"/>
      <c r="H797" s="26"/>
      <c r="J797" s="279"/>
    </row>
    <row r="798" spans="2:10" x14ac:dyDescent="0.35">
      <c r="B798" s="32"/>
      <c r="C798" s="32"/>
      <c r="E798"/>
      <c r="F798"/>
      <c r="G798"/>
      <c r="H798" s="26"/>
      <c r="J798" s="279"/>
    </row>
    <row r="799" spans="2:10" x14ac:dyDescent="0.35">
      <c r="B799" s="32"/>
      <c r="C799" s="32"/>
      <c r="E799"/>
      <c r="F799"/>
      <c r="G799"/>
      <c r="H799" s="26"/>
      <c r="J799" s="279"/>
    </row>
    <row r="800" spans="2:10" x14ac:dyDescent="0.35">
      <c r="B800" s="32"/>
      <c r="C800" s="32"/>
      <c r="E800"/>
      <c r="F800"/>
      <c r="G800"/>
      <c r="H800" s="26"/>
      <c r="J800" s="279"/>
    </row>
    <row r="801" spans="2:10" x14ac:dyDescent="0.35">
      <c r="B801" s="32"/>
      <c r="C801" s="32"/>
      <c r="E801"/>
      <c r="F801"/>
      <c r="G801"/>
      <c r="H801" s="26"/>
      <c r="J801" s="279"/>
    </row>
    <row r="802" spans="2:10" x14ac:dyDescent="0.35">
      <c r="B802" s="32"/>
      <c r="C802" s="32"/>
      <c r="E802"/>
      <c r="F802"/>
      <c r="G802"/>
      <c r="H802" s="26"/>
      <c r="J802" s="279"/>
    </row>
    <row r="803" spans="2:10" x14ac:dyDescent="0.35">
      <c r="B803" s="32"/>
      <c r="C803" s="32"/>
      <c r="E803"/>
      <c r="F803"/>
      <c r="G803"/>
      <c r="H803" s="26"/>
      <c r="J803" s="279"/>
    </row>
    <row r="804" spans="2:10" x14ac:dyDescent="0.35">
      <c r="B804" s="32"/>
      <c r="C804" s="32"/>
      <c r="E804"/>
      <c r="F804"/>
      <c r="G804"/>
      <c r="H804" s="26"/>
      <c r="J804" s="279"/>
    </row>
    <row r="805" spans="2:10" x14ac:dyDescent="0.35">
      <c r="B805" s="32"/>
      <c r="C805" s="32"/>
      <c r="E805"/>
      <c r="F805"/>
      <c r="G805"/>
      <c r="H805" s="26"/>
      <c r="J805" s="279"/>
    </row>
    <row r="806" spans="2:10" x14ac:dyDescent="0.35">
      <c r="B806" s="32"/>
      <c r="C806" s="32"/>
      <c r="E806"/>
      <c r="F806"/>
      <c r="G806"/>
      <c r="H806" s="26"/>
      <c r="J806" s="279"/>
    </row>
    <row r="807" spans="2:10" x14ac:dyDescent="0.35">
      <c r="B807" s="32"/>
      <c r="C807" s="32"/>
      <c r="E807"/>
      <c r="F807"/>
      <c r="G807"/>
      <c r="H807" s="26"/>
      <c r="J807" s="279"/>
    </row>
    <row r="808" spans="2:10" x14ac:dyDescent="0.35">
      <c r="B808" s="32"/>
      <c r="C808" s="32"/>
      <c r="E808"/>
      <c r="F808"/>
      <c r="G808"/>
      <c r="H808" s="26"/>
      <c r="J808" s="279"/>
    </row>
    <row r="809" spans="2:10" x14ac:dyDescent="0.35">
      <c r="B809" s="32"/>
      <c r="C809" s="32"/>
      <c r="E809"/>
      <c r="F809"/>
      <c r="G809"/>
      <c r="H809" s="26"/>
      <c r="J809" s="279"/>
    </row>
    <row r="810" spans="2:10" x14ac:dyDescent="0.35">
      <c r="B810" s="32"/>
      <c r="C810" s="32"/>
      <c r="E810"/>
      <c r="F810"/>
      <c r="G810"/>
      <c r="H810" s="26"/>
      <c r="J810" s="279"/>
    </row>
    <row r="811" spans="2:10" x14ac:dyDescent="0.35">
      <c r="B811" s="32"/>
      <c r="C811" s="32"/>
      <c r="E811"/>
      <c r="F811"/>
      <c r="G811"/>
      <c r="H811" s="26"/>
      <c r="J811" s="279"/>
    </row>
    <row r="812" spans="2:10" x14ac:dyDescent="0.35">
      <c r="B812" s="32"/>
      <c r="C812" s="32"/>
      <c r="E812"/>
      <c r="F812"/>
      <c r="G812"/>
      <c r="H812" s="26"/>
      <c r="J812" s="279"/>
    </row>
    <row r="813" spans="2:10" x14ac:dyDescent="0.35">
      <c r="B813" s="32"/>
      <c r="C813" s="32"/>
      <c r="E813"/>
      <c r="F813"/>
      <c r="G813"/>
      <c r="H813" s="26"/>
      <c r="J813" s="279"/>
    </row>
    <row r="814" spans="2:10" x14ac:dyDescent="0.35">
      <c r="B814" s="32"/>
      <c r="C814" s="32"/>
      <c r="E814"/>
      <c r="F814"/>
      <c r="G814"/>
      <c r="H814" s="26"/>
      <c r="J814" s="279"/>
    </row>
    <row r="815" spans="2:10" x14ac:dyDescent="0.35">
      <c r="B815" s="32"/>
      <c r="C815" s="32"/>
      <c r="E815"/>
      <c r="F815"/>
      <c r="G815"/>
      <c r="H815" s="26"/>
      <c r="J815" s="279"/>
    </row>
    <row r="816" spans="2:10" x14ac:dyDescent="0.35">
      <c r="B816" s="32"/>
      <c r="C816" s="32"/>
      <c r="E816"/>
      <c r="F816"/>
      <c r="G816"/>
      <c r="H816" s="26"/>
      <c r="J816" s="279"/>
    </row>
    <row r="817" spans="2:10" x14ac:dyDescent="0.35">
      <c r="B817" s="32"/>
      <c r="C817" s="32"/>
      <c r="E817"/>
      <c r="F817"/>
      <c r="G817"/>
      <c r="H817" s="26"/>
      <c r="J817" s="279"/>
    </row>
    <row r="818" spans="2:10" x14ac:dyDescent="0.35">
      <c r="B818" s="32"/>
      <c r="C818" s="32"/>
      <c r="E818"/>
      <c r="F818"/>
      <c r="G818"/>
      <c r="H818" s="26"/>
      <c r="J818" s="279"/>
    </row>
    <row r="819" spans="2:10" x14ac:dyDescent="0.35">
      <c r="B819" s="32"/>
      <c r="C819" s="32"/>
      <c r="E819"/>
      <c r="F819"/>
      <c r="G819"/>
      <c r="H819" s="26"/>
      <c r="J819" s="279"/>
    </row>
    <row r="820" spans="2:10" x14ac:dyDescent="0.35">
      <c r="B820" s="32"/>
      <c r="C820" s="32"/>
      <c r="E820"/>
      <c r="F820"/>
      <c r="G820"/>
      <c r="H820" s="26"/>
      <c r="J820" s="279"/>
    </row>
    <row r="821" spans="2:10" x14ac:dyDescent="0.35">
      <c r="B821" s="32"/>
      <c r="C821" s="32"/>
      <c r="E821"/>
      <c r="F821"/>
      <c r="G821"/>
      <c r="H821" s="26"/>
      <c r="J821" s="279"/>
    </row>
    <row r="822" spans="2:10" x14ac:dyDescent="0.35">
      <c r="B822" s="32"/>
      <c r="C822" s="32"/>
      <c r="E822"/>
      <c r="F822"/>
      <c r="G822"/>
      <c r="H822" s="26"/>
      <c r="J822" s="279"/>
    </row>
    <row r="823" spans="2:10" x14ac:dyDescent="0.35">
      <c r="B823" s="32"/>
      <c r="C823" s="32"/>
      <c r="E823"/>
      <c r="F823"/>
      <c r="G823"/>
      <c r="H823" s="26"/>
      <c r="J823" s="279"/>
    </row>
    <row r="824" spans="2:10" x14ac:dyDescent="0.35">
      <c r="B824" s="32"/>
      <c r="C824" s="32"/>
      <c r="E824"/>
      <c r="F824"/>
      <c r="G824"/>
      <c r="H824" s="26"/>
      <c r="J824" s="279"/>
    </row>
    <row r="825" spans="2:10" x14ac:dyDescent="0.35">
      <c r="B825" s="32"/>
      <c r="C825" s="32"/>
      <c r="E825"/>
      <c r="F825"/>
      <c r="G825"/>
      <c r="H825" s="26"/>
      <c r="J825" s="279"/>
    </row>
    <row r="826" spans="2:10" x14ac:dyDescent="0.35">
      <c r="B826" s="32"/>
      <c r="C826" s="32"/>
      <c r="E826"/>
      <c r="F826"/>
      <c r="G826"/>
      <c r="H826" s="26"/>
      <c r="J826" s="279"/>
    </row>
    <row r="827" spans="2:10" x14ac:dyDescent="0.35">
      <c r="B827" s="32"/>
      <c r="C827" s="32"/>
      <c r="E827"/>
      <c r="F827"/>
      <c r="G827"/>
      <c r="H827" s="26"/>
      <c r="J827" s="279"/>
    </row>
    <row r="828" spans="2:10" x14ac:dyDescent="0.35">
      <c r="B828" s="32"/>
      <c r="C828" s="32"/>
      <c r="E828"/>
      <c r="F828"/>
      <c r="G828"/>
      <c r="H828" s="26"/>
      <c r="J828" s="279"/>
    </row>
    <row r="829" spans="2:10" x14ac:dyDescent="0.35">
      <c r="B829" s="32"/>
      <c r="C829" s="32"/>
      <c r="E829"/>
      <c r="F829"/>
      <c r="G829"/>
      <c r="H829" s="26"/>
      <c r="J829" s="279"/>
    </row>
    <row r="830" spans="2:10" x14ac:dyDescent="0.35">
      <c r="B830" s="32"/>
      <c r="C830" s="32"/>
      <c r="E830"/>
      <c r="F830"/>
      <c r="G830"/>
      <c r="H830" s="26"/>
      <c r="J830" s="279"/>
    </row>
    <row r="831" spans="2:10" x14ac:dyDescent="0.35">
      <c r="B831" s="32"/>
      <c r="C831" s="32"/>
      <c r="E831"/>
      <c r="F831"/>
      <c r="G831"/>
      <c r="H831" s="26"/>
      <c r="J831" s="279"/>
    </row>
    <row r="832" spans="2:10" x14ac:dyDescent="0.35">
      <c r="B832" s="32"/>
      <c r="C832" s="32"/>
      <c r="E832"/>
      <c r="F832"/>
      <c r="G832"/>
      <c r="H832" s="26"/>
      <c r="J832" s="279"/>
    </row>
    <row r="833" spans="2:10" x14ac:dyDescent="0.35">
      <c r="B833" s="32"/>
      <c r="C833" s="32"/>
      <c r="E833"/>
      <c r="F833"/>
      <c r="G833"/>
      <c r="H833" s="26"/>
      <c r="J833" s="279"/>
    </row>
    <row r="834" spans="2:10" x14ac:dyDescent="0.35">
      <c r="B834" s="32"/>
      <c r="C834" s="32"/>
      <c r="E834"/>
      <c r="F834"/>
      <c r="G834"/>
      <c r="H834" s="26"/>
      <c r="J834" s="279"/>
    </row>
    <row r="835" spans="2:10" x14ac:dyDescent="0.35">
      <c r="B835" s="32"/>
      <c r="C835" s="32"/>
      <c r="E835"/>
      <c r="F835"/>
      <c r="G835"/>
      <c r="H835" s="26"/>
      <c r="J835" s="279"/>
    </row>
    <row r="836" spans="2:10" x14ac:dyDescent="0.35">
      <c r="B836" s="32"/>
      <c r="C836" s="32"/>
      <c r="E836"/>
      <c r="F836"/>
      <c r="G836"/>
      <c r="H836" s="26"/>
      <c r="J836" s="279"/>
    </row>
    <row r="837" spans="2:10" x14ac:dyDescent="0.35">
      <c r="B837" s="32"/>
      <c r="C837" s="32"/>
      <c r="E837"/>
      <c r="F837"/>
      <c r="G837"/>
      <c r="H837" s="26"/>
      <c r="J837" s="279"/>
    </row>
    <row r="838" spans="2:10" x14ac:dyDescent="0.35">
      <c r="B838" s="32"/>
      <c r="C838" s="32"/>
      <c r="E838"/>
      <c r="F838"/>
      <c r="G838"/>
      <c r="H838" s="26"/>
      <c r="J838" s="279"/>
    </row>
    <row r="839" spans="2:10" x14ac:dyDescent="0.35">
      <c r="B839" s="32"/>
      <c r="C839" s="32"/>
      <c r="E839"/>
      <c r="F839"/>
      <c r="G839"/>
      <c r="H839" s="26"/>
      <c r="J839" s="279"/>
    </row>
    <row r="840" spans="2:10" x14ac:dyDescent="0.35">
      <c r="B840" s="32"/>
      <c r="C840" s="32"/>
      <c r="E840"/>
      <c r="F840"/>
      <c r="G840"/>
      <c r="H840" s="26"/>
      <c r="J840" s="279"/>
    </row>
    <row r="841" spans="2:10" x14ac:dyDescent="0.35">
      <c r="B841" s="32"/>
      <c r="C841" s="32"/>
      <c r="E841"/>
      <c r="F841"/>
      <c r="G841"/>
      <c r="H841" s="26"/>
      <c r="J841" s="279"/>
    </row>
    <row r="842" spans="2:10" x14ac:dyDescent="0.35">
      <c r="B842" s="32"/>
      <c r="C842" s="32"/>
      <c r="E842"/>
      <c r="F842"/>
      <c r="G842"/>
      <c r="H842" s="26"/>
      <c r="J842" s="279"/>
    </row>
    <row r="843" spans="2:10" x14ac:dyDescent="0.35">
      <c r="B843" s="32"/>
      <c r="C843" s="32"/>
      <c r="E843"/>
      <c r="F843"/>
      <c r="G843"/>
      <c r="H843" s="26"/>
      <c r="J843" s="279"/>
    </row>
    <row r="844" spans="2:10" x14ac:dyDescent="0.35">
      <c r="B844" s="32"/>
      <c r="C844" s="32"/>
      <c r="E844"/>
      <c r="F844"/>
      <c r="G844"/>
      <c r="H844" s="26"/>
      <c r="J844" s="279"/>
    </row>
    <row r="845" spans="2:10" x14ac:dyDescent="0.35">
      <c r="B845" s="32"/>
      <c r="C845" s="32"/>
      <c r="E845"/>
      <c r="F845"/>
      <c r="G845"/>
      <c r="H845" s="26"/>
      <c r="J845" s="279"/>
    </row>
    <row r="846" spans="2:10" x14ac:dyDescent="0.35">
      <c r="B846" s="32"/>
      <c r="C846" s="32"/>
      <c r="E846"/>
      <c r="F846"/>
      <c r="G846"/>
      <c r="H846" s="26"/>
      <c r="J846" s="279"/>
    </row>
    <row r="847" spans="2:10" x14ac:dyDescent="0.35">
      <c r="B847" s="32"/>
      <c r="C847" s="32"/>
      <c r="E847"/>
      <c r="F847"/>
      <c r="G847"/>
      <c r="H847" s="26"/>
      <c r="J847" s="279"/>
    </row>
    <row r="848" spans="2:10" x14ac:dyDescent="0.35">
      <c r="B848" s="32"/>
      <c r="C848" s="32"/>
      <c r="E848"/>
      <c r="F848"/>
      <c r="G848"/>
      <c r="H848" s="26"/>
      <c r="J848" s="279"/>
    </row>
    <row r="849" spans="2:10" x14ac:dyDescent="0.35">
      <c r="B849" s="32"/>
      <c r="C849" s="32"/>
      <c r="E849"/>
      <c r="F849"/>
      <c r="G849"/>
      <c r="H849" s="26"/>
      <c r="J849" s="279"/>
    </row>
    <row r="850" spans="2:10" x14ac:dyDescent="0.35">
      <c r="B850" s="32"/>
      <c r="C850" s="32"/>
      <c r="E850"/>
      <c r="F850"/>
      <c r="G850"/>
      <c r="H850" s="26"/>
      <c r="J850" s="279"/>
    </row>
    <row r="851" spans="2:10" x14ac:dyDescent="0.35">
      <c r="B851" s="32"/>
      <c r="C851" s="32"/>
      <c r="E851"/>
      <c r="F851"/>
      <c r="G851"/>
      <c r="H851" s="26"/>
      <c r="J851" s="279"/>
    </row>
    <row r="852" spans="2:10" x14ac:dyDescent="0.35">
      <c r="B852" s="32"/>
      <c r="C852" s="32"/>
      <c r="E852"/>
      <c r="F852"/>
      <c r="G852"/>
      <c r="H852" s="26"/>
      <c r="J852" s="279"/>
    </row>
    <row r="853" spans="2:10" x14ac:dyDescent="0.35">
      <c r="B853" s="32"/>
      <c r="C853" s="32"/>
      <c r="E853"/>
      <c r="F853"/>
      <c r="G853"/>
      <c r="H853" s="26"/>
      <c r="J853" s="279"/>
    </row>
    <row r="854" spans="2:10" x14ac:dyDescent="0.35">
      <c r="B854" s="32"/>
      <c r="C854" s="32"/>
      <c r="E854"/>
      <c r="F854"/>
      <c r="G854"/>
      <c r="H854" s="26"/>
      <c r="J854" s="279"/>
    </row>
    <row r="855" spans="2:10" x14ac:dyDescent="0.35">
      <c r="B855" s="32"/>
      <c r="C855" s="32"/>
      <c r="E855"/>
      <c r="F855"/>
      <c r="G855"/>
      <c r="H855" s="26"/>
      <c r="J855" s="279"/>
    </row>
    <row r="856" spans="2:10" x14ac:dyDescent="0.35">
      <c r="B856" s="32"/>
      <c r="C856" s="32"/>
      <c r="E856"/>
      <c r="F856"/>
      <c r="G856"/>
      <c r="H856" s="26"/>
      <c r="J856" s="279"/>
    </row>
    <row r="857" spans="2:10" x14ac:dyDescent="0.35">
      <c r="B857" s="32"/>
      <c r="C857" s="32"/>
      <c r="E857"/>
      <c r="F857"/>
      <c r="G857"/>
      <c r="H857" s="26"/>
      <c r="J857" s="279"/>
    </row>
    <row r="858" spans="2:10" x14ac:dyDescent="0.35">
      <c r="B858" s="32"/>
      <c r="C858" s="32"/>
      <c r="E858"/>
      <c r="F858"/>
      <c r="G858"/>
      <c r="H858" s="26"/>
      <c r="J858" s="279"/>
    </row>
    <row r="859" spans="2:10" x14ac:dyDescent="0.35">
      <c r="B859" s="32"/>
      <c r="C859" s="32"/>
      <c r="E859"/>
      <c r="F859"/>
      <c r="G859"/>
      <c r="H859" s="26"/>
      <c r="J859" s="279"/>
    </row>
    <row r="860" spans="2:10" x14ac:dyDescent="0.35">
      <c r="B860" s="32"/>
      <c r="C860" s="32"/>
      <c r="E860"/>
      <c r="F860"/>
      <c r="G860"/>
      <c r="H860" s="26"/>
      <c r="J860" s="279"/>
    </row>
    <row r="861" spans="2:10" x14ac:dyDescent="0.35">
      <c r="B861" s="32"/>
      <c r="C861" s="32"/>
      <c r="E861"/>
      <c r="F861"/>
      <c r="G861"/>
      <c r="H861" s="26"/>
      <c r="J861" s="279"/>
    </row>
    <row r="862" spans="2:10" x14ac:dyDescent="0.35">
      <c r="B862" s="32"/>
      <c r="C862" s="32"/>
      <c r="E862"/>
      <c r="F862"/>
      <c r="G862"/>
      <c r="H862" s="26"/>
      <c r="J862" s="279"/>
    </row>
    <row r="863" spans="2:10" x14ac:dyDescent="0.35">
      <c r="B863" s="32"/>
      <c r="C863" s="32"/>
      <c r="E863"/>
      <c r="F863"/>
      <c r="G863"/>
      <c r="H863" s="26"/>
      <c r="J863" s="279"/>
    </row>
    <row r="864" spans="2:10" x14ac:dyDescent="0.35">
      <c r="B864" s="32"/>
      <c r="C864" s="32"/>
      <c r="E864"/>
      <c r="F864"/>
      <c r="G864"/>
      <c r="H864" s="26"/>
      <c r="J864" s="279"/>
    </row>
    <row r="865" spans="2:10" x14ac:dyDescent="0.35">
      <c r="B865" s="32"/>
      <c r="C865" s="32"/>
      <c r="E865"/>
      <c r="F865"/>
      <c r="G865"/>
      <c r="H865" s="26"/>
      <c r="J865" s="279"/>
    </row>
    <row r="866" spans="2:10" x14ac:dyDescent="0.35">
      <c r="B866" s="32"/>
      <c r="C866" s="32"/>
      <c r="E866"/>
      <c r="F866"/>
      <c r="G866"/>
      <c r="H866" s="26"/>
      <c r="J866" s="279"/>
    </row>
    <row r="867" spans="2:10" x14ac:dyDescent="0.35">
      <c r="B867" s="32"/>
      <c r="C867" s="32"/>
      <c r="E867"/>
      <c r="F867"/>
      <c r="G867"/>
      <c r="H867" s="26"/>
      <c r="J867" s="279"/>
    </row>
    <row r="868" spans="2:10" x14ac:dyDescent="0.35">
      <c r="B868" s="32"/>
      <c r="C868" s="32"/>
      <c r="E868"/>
      <c r="F868"/>
      <c r="G868"/>
      <c r="H868" s="26"/>
      <c r="J868" s="279"/>
    </row>
    <row r="869" spans="2:10" x14ac:dyDescent="0.35">
      <c r="B869" s="32"/>
      <c r="C869" s="32"/>
      <c r="E869"/>
      <c r="F869"/>
      <c r="G869"/>
      <c r="H869" s="26"/>
      <c r="J869" s="279"/>
    </row>
    <row r="870" spans="2:10" x14ac:dyDescent="0.35">
      <c r="B870" s="32"/>
      <c r="C870" s="32"/>
      <c r="E870"/>
      <c r="F870"/>
      <c r="G870"/>
      <c r="H870" s="26"/>
      <c r="J870" s="279"/>
    </row>
    <row r="871" spans="2:10" x14ac:dyDescent="0.35">
      <c r="B871" s="32"/>
      <c r="C871" s="32"/>
      <c r="E871"/>
      <c r="F871"/>
      <c r="G871"/>
      <c r="H871" s="26"/>
      <c r="J871" s="279"/>
    </row>
    <row r="872" spans="2:10" x14ac:dyDescent="0.35">
      <c r="B872" s="32"/>
      <c r="C872" s="32"/>
      <c r="E872"/>
      <c r="F872"/>
      <c r="G872"/>
      <c r="H872" s="26"/>
      <c r="J872" s="279"/>
    </row>
    <row r="873" spans="2:10" x14ac:dyDescent="0.35">
      <c r="B873" s="32"/>
      <c r="C873" s="32"/>
      <c r="E873"/>
      <c r="F873"/>
      <c r="G873"/>
      <c r="H873" s="26"/>
      <c r="J873" s="279"/>
    </row>
    <row r="874" spans="2:10" x14ac:dyDescent="0.35">
      <c r="B874" s="32"/>
      <c r="C874" s="32"/>
      <c r="E874"/>
      <c r="F874"/>
      <c r="G874"/>
      <c r="H874" s="26"/>
      <c r="J874" s="279"/>
    </row>
    <row r="875" spans="2:10" x14ac:dyDescent="0.35">
      <c r="B875" s="32"/>
      <c r="C875" s="32"/>
      <c r="E875"/>
      <c r="F875"/>
      <c r="G875"/>
      <c r="H875" s="26"/>
      <c r="J875" s="279"/>
    </row>
    <row r="876" spans="2:10" x14ac:dyDescent="0.35">
      <c r="B876" s="32"/>
      <c r="C876" s="32"/>
      <c r="E876"/>
      <c r="F876"/>
      <c r="G876"/>
      <c r="H876" s="26"/>
      <c r="J876" s="279"/>
    </row>
    <row r="877" spans="2:10" x14ac:dyDescent="0.35">
      <c r="B877" s="32"/>
      <c r="C877" s="32"/>
      <c r="E877"/>
      <c r="F877"/>
      <c r="G877"/>
      <c r="H877" s="26"/>
      <c r="J877" s="279"/>
    </row>
    <row r="878" spans="2:10" x14ac:dyDescent="0.35">
      <c r="B878" s="32"/>
      <c r="C878" s="32"/>
      <c r="E878"/>
      <c r="F878"/>
      <c r="G878"/>
      <c r="H878" s="26"/>
      <c r="J878" s="279"/>
    </row>
    <row r="879" spans="2:10" x14ac:dyDescent="0.35">
      <c r="B879" s="32"/>
      <c r="C879" s="32"/>
      <c r="E879"/>
      <c r="F879"/>
      <c r="G879"/>
      <c r="H879" s="26"/>
      <c r="J879" s="279"/>
    </row>
    <row r="880" spans="2:10" x14ac:dyDescent="0.35">
      <c r="B880" s="32"/>
      <c r="C880" s="32"/>
      <c r="E880"/>
      <c r="F880"/>
      <c r="G880"/>
      <c r="H880" s="26"/>
      <c r="J880" s="279"/>
    </row>
    <row r="881" spans="2:10" x14ac:dyDescent="0.35">
      <c r="B881" s="32"/>
      <c r="C881" s="32"/>
      <c r="E881"/>
      <c r="F881"/>
      <c r="G881"/>
      <c r="H881" s="26"/>
      <c r="J881" s="279"/>
    </row>
    <row r="882" spans="2:10" x14ac:dyDescent="0.35">
      <c r="B882" s="32"/>
      <c r="C882" s="32"/>
      <c r="E882"/>
      <c r="F882"/>
      <c r="G882"/>
      <c r="H882" s="26"/>
      <c r="J882" s="279"/>
    </row>
    <row r="883" spans="2:10" x14ac:dyDescent="0.35">
      <c r="B883" s="32"/>
      <c r="C883" s="32"/>
      <c r="E883"/>
      <c r="F883"/>
      <c r="G883"/>
      <c r="H883" s="26"/>
      <c r="J883" s="279"/>
    </row>
    <row r="884" spans="2:10" x14ac:dyDescent="0.35">
      <c r="B884" s="32"/>
      <c r="C884" s="32"/>
      <c r="E884"/>
      <c r="F884"/>
      <c r="G884"/>
      <c r="H884" s="26"/>
      <c r="J884" s="279"/>
    </row>
    <row r="885" spans="2:10" x14ac:dyDescent="0.35">
      <c r="B885" s="32"/>
      <c r="C885" s="32"/>
      <c r="E885"/>
      <c r="F885"/>
      <c r="G885"/>
      <c r="H885" s="26"/>
      <c r="J885" s="279"/>
    </row>
    <row r="886" spans="2:10" x14ac:dyDescent="0.35">
      <c r="B886" s="32"/>
      <c r="C886" s="32"/>
      <c r="E886"/>
      <c r="F886"/>
      <c r="G886"/>
      <c r="H886" s="26"/>
      <c r="J886" s="279"/>
    </row>
    <row r="887" spans="2:10" x14ac:dyDescent="0.35">
      <c r="B887" s="32"/>
      <c r="C887" s="32"/>
      <c r="E887"/>
      <c r="F887"/>
      <c r="G887"/>
      <c r="H887" s="26"/>
      <c r="J887" s="279"/>
    </row>
    <row r="888" spans="2:10" x14ac:dyDescent="0.35">
      <c r="B888" s="32"/>
      <c r="C888" s="32"/>
      <c r="E888"/>
      <c r="F888"/>
      <c r="G888"/>
      <c r="H888" s="26"/>
      <c r="J888" s="279"/>
    </row>
    <row r="889" spans="2:10" x14ac:dyDescent="0.35">
      <c r="B889" s="32"/>
      <c r="C889" s="32"/>
      <c r="E889"/>
      <c r="F889"/>
      <c r="G889"/>
      <c r="H889" s="26"/>
      <c r="J889" s="279"/>
    </row>
    <row r="890" spans="2:10" x14ac:dyDescent="0.35">
      <c r="B890" s="32"/>
      <c r="C890" s="32"/>
      <c r="E890"/>
      <c r="F890"/>
      <c r="G890"/>
      <c r="H890" s="26"/>
      <c r="J890" s="279"/>
    </row>
    <row r="891" spans="2:10" x14ac:dyDescent="0.35">
      <c r="B891" s="32"/>
      <c r="C891" s="32"/>
      <c r="E891"/>
      <c r="F891"/>
      <c r="G891"/>
      <c r="H891" s="26"/>
      <c r="J891" s="279"/>
    </row>
    <row r="892" spans="2:10" x14ac:dyDescent="0.35">
      <c r="B892" s="32"/>
      <c r="C892" s="32"/>
      <c r="E892"/>
      <c r="F892"/>
      <c r="G892"/>
      <c r="H892" s="26"/>
      <c r="J892" s="279"/>
    </row>
    <row r="893" spans="2:10" x14ac:dyDescent="0.35">
      <c r="B893" s="32"/>
      <c r="C893" s="32"/>
      <c r="E893"/>
      <c r="F893"/>
      <c r="G893"/>
      <c r="H893" s="26"/>
      <c r="J893" s="279"/>
    </row>
    <row r="894" spans="2:10" x14ac:dyDescent="0.35">
      <c r="B894" s="32"/>
      <c r="C894" s="32"/>
      <c r="E894"/>
      <c r="F894"/>
      <c r="G894"/>
      <c r="H894" s="26"/>
      <c r="J894" s="279"/>
    </row>
    <row r="895" spans="2:10" x14ac:dyDescent="0.35">
      <c r="B895" s="32"/>
      <c r="C895" s="32"/>
      <c r="E895"/>
      <c r="F895"/>
      <c r="G895"/>
      <c r="H895" s="26"/>
      <c r="J895" s="279"/>
    </row>
    <row r="896" spans="2:10" x14ac:dyDescent="0.35">
      <c r="B896" s="32"/>
      <c r="C896" s="32"/>
      <c r="E896"/>
      <c r="F896"/>
      <c r="G896"/>
      <c r="H896" s="26"/>
      <c r="J896" s="279"/>
    </row>
    <row r="897" spans="2:10" x14ac:dyDescent="0.35">
      <c r="B897" s="32"/>
      <c r="C897" s="32"/>
      <c r="E897"/>
      <c r="F897"/>
      <c r="G897"/>
      <c r="H897" s="26"/>
      <c r="J897" s="279"/>
    </row>
    <row r="898" spans="2:10" x14ac:dyDescent="0.35">
      <c r="B898" s="32"/>
      <c r="C898" s="32"/>
      <c r="E898"/>
      <c r="F898"/>
      <c r="G898"/>
      <c r="H898" s="26"/>
      <c r="J898" s="279"/>
    </row>
    <row r="899" spans="2:10" x14ac:dyDescent="0.35">
      <c r="B899" s="32"/>
      <c r="C899" s="32"/>
      <c r="E899"/>
      <c r="F899"/>
      <c r="G899"/>
      <c r="H899" s="26"/>
      <c r="J899" s="279"/>
    </row>
    <row r="900" spans="2:10" x14ac:dyDescent="0.35">
      <c r="B900" s="32"/>
      <c r="C900" s="32"/>
      <c r="E900"/>
      <c r="F900"/>
      <c r="G900"/>
      <c r="H900" s="26"/>
      <c r="J900" s="279"/>
    </row>
    <row r="901" spans="2:10" x14ac:dyDescent="0.35">
      <c r="B901" s="32"/>
      <c r="C901" s="32"/>
      <c r="E901"/>
      <c r="F901"/>
      <c r="G901"/>
      <c r="H901" s="26"/>
      <c r="J901" s="279"/>
    </row>
    <row r="902" spans="2:10" x14ac:dyDescent="0.35">
      <c r="B902" s="32"/>
      <c r="C902" s="32"/>
      <c r="E902"/>
      <c r="F902"/>
      <c r="G902"/>
      <c r="H902" s="26"/>
      <c r="J902" s="279"/>
    </row>
    <row r="903" spans="2:10" x14ac:dyDescent="0.35">
      <c r="B903" s="32"/>
      <c r="C903" s="32"/>
      <c r="E903"/>
      <c r="F903"/>
      <c r="G903"/>
      <c r="H903" s="26"/>
      <c r="J903" s="279"/>
    </row>
    <row r="904" spans="2:10" x14ac:dyDescent="0.35">
      <c r="B904" s="32"/>
      <c r="C904" s="32"/>
      <c r="E904"/>
      <c r="F904"/>
      <c r="G904"/>
      <c r="H904" s="26"/>
      <c r="J904" s="279"/>
    </row>
    <row r="905" spans="2:10" x14ac:dyDescent="0.35">
      <c r="B905" s="32"/>
      <c r="C905" s="32"/>
      <c r="E905"/>
      <c r="F905"/>
      <c r="G905"/>
      <c r="H905" s="26"/>
      <c r="J905" s="279"/>
    </row>
    <row r="906" spans="2:10" x14ac:dyDescent="0.35">
      <c r="B906" s="32"/>
      <c r="C906" s="32"/>
      <c r="E906"/>
      <c r="F906"/>
      <c r="G906"/>
      <c r="H906" s="26"/>
      <c r="J906" s="279"/>
    </row>
    <row r="907" spans="2:10" x14ac:dyDescent="0.35">
      <c r="B907" s="32"/>
      <c r="C907" s="32"/>
      <c r="E907"/>
      <c r="F907"/>
      <c r="G907"/>
      <c r="H907" s="26"/>
      <c r="J907" s="279"/>
    </row>
    <row r="908" spans="2:10" x14ac:dyDescent="0.35">
      <c r="B908" s="32"/>
      <c r="C908" s="32"/>
      <c r="E908"/>
      <c r="F908"/>
      <c r="G908"/>
      <c r="H908" s="26"/>
      <c r="J908" s="279"/>
    </row>
    <row r="909" spans="2:10" x14ac:dyDescent="0.35">
      <c r="B909" s="32"/>
      <c r="C909" s="32"/>
      <c r="E909"/>
      <c r="F909"/>
      <c r="G909"/>
      <c r="H909" s="26"/>
      <c r="J909" s="279"/>
    </row>
    <row r="910" spans="2:10" x14ac:dyDescent="0.35">
      <c r="B910" s="32"/>
      <c r="C910" s="32"/>
      <c r="E910"/>
      <c r="F910"/>
      <c r="G910"/>
      <c r="H910" s="26"/>
      <c r="J910" s="279"/>
    </row>
    <row r="911" spans="2:10" x14ac:dyDescent="0.35">
      <c r="B911" s="32"/>
      <c r="C911" s="32"/>
      <c r="E911"/>
      <c r="F911"/>
      <c r="G911"/>
      <c r="H911" s="26"/>
      <c r="J911" s="279"/>
    </row>
    <row r="912" spans="2:10" x14ac:dyDescent="0.35">
      <c r="B912" s="32"/>
      <c r="C912" s="32"/>
      <c r="E912"/>
      <c r="F912"/>
      <c r="G912"/>
      <c r="H912" s="26"/>
      <c r="J912" s="279"/>
    </row>
    <row r="913" spans="2:10" x14ac:dyDescent="0.35">
      <c r="B913" s="32"/>
      <c r="C913" s="32"/>
      <c r="E913"/>
      <c r="F913"/>
      <c r="G913"/>
      <c r="H913" s="26"/>
      <c r="J913" s="279"/>
    </row>
    <row r="914" spans="2:10" x14ac:dyDescent="0.35">
      <c r="B914" s="32"/>
      <c r="C914" s="32"/>
      <c r="E914"/>
      <c r="F914"/>
      <c r="G914"/>
      <c r="H914" s="26"/>
      <c r="J914" s="279"/>
    </row>
    <row r="915" spans="2:10" x14ac:dyDescent="0.35">
      <c r="B915" s="32"/>
      <c r="C915" s="32"/>
      <c r="E915"/>
      <c r="F915"/>
      <c r="G915"/>
      <c r="H915" s="26"/>
      <c r="J915" s="279"/>
    </row>
    <row r="916" spans="2:10" x14ac:dyDescent="0.35">
      <c r="B916" s="32"/>
      <c r="C916" s="32"/>
      <c r="E916"/>
      <c r="F916"/>
      <c r="G916"/>
      <c r="H916" s="26"/>
      <c r="J916" s="279"/>
    </row>
    <row r="917" spans="2:10" x14ac:dyDescent="0.35">
      <c r="B917" s="32"/>
      <c r="C917" s="32"/>
      <c r="E917"/>
      <c r="F917"/>
      <c r="G917"/>
      <c r="H917" s="26"/>
      <c r="J917" s="279"/>
    </row>
    <row r="918" spans="2:10" x14ac:dyDescent="0.35">
      <c r="B918" s="32"/>
      <c r="C918" s="32"/>
      <c r="E918"/>
      <c r="F918"/>
      <c r="G918"/>
      <c r="H918" s="26"/>
      <c r="J918" s="279"/>
    </row>
    <row r="919" spans="2:10" x14ac:dyDescent="0.35">
      <c r="B919" s="32"/>
      <c r="C919" s="32"/>
      <c r="E919"/>
      <c r="F919"/>
      <c r="G919"/>
      <c r="H919" s="26"/>
      <c r="J919" s="279"/>
    </row>
    <row r="920" spans="2:10" x14ac:dyDescent="0.35">
      <c r="B920" s="32"/>
      <c r="C920" s="32"/>
      <c r="E920"/>
      <c r="F920"/>
      <c r="G920"/>
      <c r="H920" s="26"/>
      <c r="J920" s="279"/>
    </row>
    <row r="921" spans="2:10" x14ac:dyDescent="0.35">
      <c r="B921" s="32"/>
      <c r="C921" s="32"/>
      <c r="E921"/>
      <c r="F921"/>
      <c r="G921"/>
      <c r="H921" s="26"/>
      <c r="J921" s="279"/>
    </row>
    <row r="922" spans="2:10" x14ac:dyDescent="0.35">
      <c r="B922" s="32"/>
      <c r="C922" s="32"/>
      <c r="E922"/>
      <c r="F922"/>
      <c r="G922"/>
      <c r="H922" s="26"/>
      <c r="J922" s="279"/>
    </row>
    <row r="923" spans="2:10" x14ac:dyDescent="0.35">
      <c r="B923" s="32"/>
      <c r="C923" s="32"/>
      <c r="E923"/>
      <c r="F923"/>
      <c r="G923"/>
      <c r="H923" s="26"/>
      <c r="J923" s="279"/>
    </row>
    <row r="924" spans="2:10" x14ac:dyDescent="0.35">
      <c r="B924" s="32"/>
      <c r="C924" s="32"/>
      <c r="E924"/>
      <c r="F924"/>
      <c r="G924"/>
      <c r="H924" s="26"/>
      <c r="J924" s="279"/>
    </row>
    <row r="925" spans="2:10" x14ac:dyDescent="0.35">
      <c r="B925" s="32"/>
      <c r="C925" s="32"/>
      <c r="E925"/>
      <c r="F925"/>
      <c r="G925"/>
      <c r="H925" s="26"/>
      <c r="J925" s="279"/>
    </row>
    <row r="926" spans="2:10" x14ac:dyDescent="0.35">
      <c r="B926" s="32"/>
      <c r="C926" s="32"/>
      <c r="E926"/>
      <c r="F926"/>
      <c r="G926"/>
      <c r="H926" s="26"/>
      <c r="J926" s="279"/>
    </row>
    <row r="927" spans="2:10" x14ac:dyDescent="0.35">
      <c r="B927" s="32"/>
      <c r="C927" s="32"/>
      <c r="E927"/>
      <c r="F927"/>
      <c r="G927"/>
      <c r="H927" s="26"/>
      <c r="J927" s="279"/>
    </row>
    <row r="928" spans="2:10" x14ac:dyDescent="0.35">
      <c r="B928" s="32"/>
      <c r="C928" s="32"/>
      <c r="E928"/>
      <c r="F928"/>
      <c r="G928"/>
      <c r="H928" s="26"/>
      <c r="J928" s="279"/>
    </row>
    <row r="929" spans="2:10" x14ac:dyDescent="0.35">
      <c r="B929" s="32"/>
      <c r="C929" s="32"/>
      <c r="E929"/>
      <c r="F929"/>
      <c r="G929"/>
      <c r="H929" s="26"/>
      <c r="J929" s="279"/>
    </row>
    <row r="930" spans="2:10" x14ac:dyDescent="0.35">
      <c r="B930" s="32"/>
      <c r="C930" s="32"/>
      <c r="E930"/>
      <c r="F930"/>
      <c r="G930"/>
      <c r="H930" s="26"/>
      <c r="J930" s="279"/>
    </row>
    <row r="931" spans="2:10" x14ac:dyDescent="0.35">
      <c r="B931" s="32"/>
      <c r="C931" s="32"/>
      <c r="E931"/>
      <c r="F931"/>
      <c r="G931"/>
      <c r="H931" s="26"/>
      <c r="J931" s="279"/>
    </row>
    <row r="932" spans="2:10" x14ac:dyDescent="0.35">
      <c r="B932" s="32"/>
      <c r="C932" s="32"/>
      <c r="E932"/>
      <c r="F932"/>
      <c r="G932"/>
      <c r="H932" s="26"/>
      <c r="J932" s="279"/>
    </row>
    <row r="933" spans="2:10" x14ac:dyDescent="0.35">
      <c r="B933" s="32"/>
      <c r="C933" s="32"/>
      <c r="E933"/>
      <c r="F933"/>
      <c r="G933"/>
      <c r="H933" s="26"/>
      <c r="J933" s="279"/>
    </row>
    <row r="934" spans="2:10" x14ac:dyDescent="0.35">
      <c r="B934" s="32"/>
      <c r="C934" s="32"/>
      <c r="E934"/>
      <c r="F934"/>
      <c r="G934"/>
      <c r="H934" s="26"/>
      <c r="J934" s="279"/>
    </row>
    <row r="935" spans="2:10" x14ac:dyDescent="0.35">
      <c r="B935" s="32"/>
      <c r="C935" s="32"/>
      <c r="E935"/>
      <c r="F935"/>
      <c r="G935"/>
      <c r="H935" s="26"/>
      <c r="J935" s="279"/>
    </row>
    <row r="936" spans="2:10" x14ac:dyDescent="0.35">
      <c r="B936" s="32"/>
      <c r="C936" s="32"/>
      <c r="E936"/>
      <c r="F936"/>
      <c r="G936"/>
      <c r="H936" s="26"/>
      <c r="J936" s="279"/>
    </row>
    <row r="937" spans="2:10" x14ac:dyDescent="0.35">
      <c r="B937" s="32"/>
      <c r="C937" s="32"/>
      <c r="E937"/>
      <c r="F937"/>
      <c r="G937"/>
      <c r="H937" s="26"/>
      <c r="J937" s="279"/>
    </row>
    <row r="938" spans="2:10" x14ac:dyDescent="0.35">
      <c r="B938" s="32"/>
      <c r="C938" s="32"/>
      <c r="E938"/>
      <c r="F938"/>
      <c r="G938"/>
      <c r="H938" s="26"/>
      <c r="J938" s="279"/>
    </row>
    <row r="939" spans="2:10" x14ac:dyDescent="0.35">
      <c r="B939" s="32"/>
      <c r="C939" s="32"/>
      <c r="E939"/>
      <c r="F939"/>
      <c r="G939"/>
      <c r="H939" s="26"/>
      <c r="J939" s="279"/>
    </row>
    <row r="940" spans="2:10" x14ac:dyDescent="0.35">
      <c r="B940" s="32"/>
      <c r="C940" s="32"/>
      <c r="E940"/>
      <c r="F940"/>
      <c r="G940"/>
      <c r="H940" s="26"/>
      <c r="J940" s="279"/>
    </row>
    <row r="941" spans="2:10" x14ac:dyDescent="0.35">
      <c r="B941" s="32"/>
      <c r="C941" s="32"/>
      <c r="E941"/>
      <c r="F941"/>
      <c r="G941"/>
      <c r="H941" s="26"/>
      <c r="J941" s="279"/>
    </row>
    <row r="942" spans="2:10" x14ac:dyDescent="0.35">
      <c r="B942" s="32"/>
      <c r="C942" s="32"/>
      <c r="E942"/>
      <c r="F942"/>
      <c r="G942"/>
      <c r="H942" s="26"/>
      <c r="J942" s="279"/>
    </row>
    <row r="943" spans="2:10" x14ac:dyDescent="0.35">
      <c r="B943" s="32"/>
      <c r="C943" s="32"/>
      <c r="E943"/>
      <c r="F943"/>
      <c r="G943"/>
      <c r="H943" s="26"/>
      <c r="J943" s="279"/>
    </row>
    <row r="944" spans="2:10" x14ac:dyDescent="0.35">
      <c r="B944" s="32"/>
      <c r="C944" s="32"/>
      <c r="E944"/>
      <c r="F944"/>
      <c r="G944"/>
      <c r="H944" s="26"/>
      <c r="J944" s="279"/>
    </row>
    <row r="945" spans="3:10" x14ac:dyDescent="0.35">
      <c r="C945" s="32"/>
      <c r="E945"/>
      <c r="F945"/>
      <c r="G945"/>
      <c r="H945" s="26"/>
      <c r="J945" s="279"/>
    </row>
    <row r="946" spans="3:10" x14ac:dyDescent="0.35">
      <c r="C946" s="32"/>
      <c r="E946"/>
      <c r="F946"/>
      <c r="G946"/>
      <c r="H946" s="26"/>
      <c r="J946" s="279"/>
    </row>
    <row r="947" spans="3:10" x14ac:dyDescent="0.35">
      <c r="C947" s="32"/>
      <c r="E947"/>
      <c r="F947"/>
      <c r="G947"/>
      <c r="H947" s="26"/>
      <c r="J947" s="279"/>
    </row>
    <row r="948" spans="3:10" x14ac:dyDescent="0.35">
      <c r="C948" s="32"/>
      <c r="E948"/>
      <c r="F948"/>
      <c r="G948"/>
      <c r="H948" s="26"/>
      <c r="J948" s="279"/>
    </row>
    <row r="949" spans="3:10" x14ac:dyDescent="0.35">
      <c r="C949" s="32"/>
      <c r="E949"/>
      <c r="F949"/>
      <c r="G949"/>
      <c r="H949" s="26"/>
      <c r="J949" s="279"/>
    </row>
    <row r="950" spans="3:10" x14ac:dyDescent="0.35">
      <c r="C950" s="32"/>
      <c r="E950"/>
      <c r="F950"/>
      <c r="G950"/>
      <c r="H950" s="26"/>
      <c r="J950" s="279"/>
    </row>
  </sheetData>
  <pageMargins left="0.25" right="0.25" top="0.75" bottom="0.7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selection activeCell="E42" sqref="E42"/>
    </sheetView>
  </sheetViews>
  <sheetFormatPr defaultRowHeight="14.5" x14ac:dyDescent="0.35"/>
  <cols>
    <col min="1" max="1" width="5.54296875" customWidth="1"/>
    <col min="2" max="2" width="9.90625" customWidth="1"/>
    <col min="3" max="3" width="13.54296875" customWidth="1"/>
    <col min="4" max="4" width="2.36328125" customWidth="1"/>
    <col min="5" max="5" width="10.1796875" customWidth="1"/>
    <col min="6" max="6" width="13.6328125" bestFit="1" customWidth="1"/>
    <col min="7" max="7" width="13.81640625" customWidth="1"/>
    <col min="8" max="8" width="29.36328125" customWidth="1"/>
    <col min="9" max="9" width="13.81640625" customWidth="1"/>
  </cols>
  <sheetData>
    <row r="1" spans="1:9" x14ac:dyDescent="0.35">
      <c r="A1" t="s">
        <v>261</v>
      </c>
    </row>
    <row r="2" spans="1:9" ht="21" x14ac:dyDescent="0.5">
      <c r="A2" s="167" t="s">
        <v>260</v>
      </c>
    </row>
    <row r="3" spans="1:9" ht="15" thickBot="1" x14ac:dyDescent="0.4">
      <c r="B3" s="165" t="s">
        <v>259</v>
      </c>
      <c r="C3" s="165"/>
      <c r="D3" s="165"/>
      <c r="E3" s="165" t="s">
        <v>256</v>
      </c>
      <c r="F3" s="162"/>
      <c r="G3" s="159"/>
      <c r="H3" s="170"/>
      <c r="I3" s="166" t="s">
        <v>255</v>
      </c>
    </row>
    <row r="4" spans="1:9" ht="15" thickBot="1" x14ac:dyDescent="0.4">
      <c r="B4" s="165"/>
      <c r="C4" s="165"/>
      <c r="D4" s="165"/>
      <c r="E4" s="165"/>
      <c r="F4" s="162"/>
      <c r="G4" s="159"/>
      <c r="H4" s="262" t="s">
        <v>268</v>
      </c>
      <c r="I4" s="169">
        <v>288110</v>
      </c>
    </row>
    <row r="5" spans="1:9" x14ac:dyDescent="0.35">
      <c r="B5" s="163" t="s">
        <v>213</v>
      </c>
      <c r="C5" s="160">
        <v>443446</v>
      </c>
      <c r="D5" s="160"/>
      <c r="E5" s="163" t="s">
        <v>213</v>
      </c>
      <c r="F5" s="160">
        <v>126312</v>
      </c>
      <c r="G5" s="159"/>
      <c r="H5" s="163" t="s">
        <v>213</v>
      </c>
      <c r="I5" s="157">
        <f t="shared" ref="I5:I16" si="0">SUM(I4+C5-F5)</f>
        <v>605244</v>
      </c>
    </row>
    <row r="6" spans="1:9" x14ac:dyDescent="0.35">
      <c r="B6" s="162" t="s">
        <v>224</v>
      </c>
      <c r="C6" s="160">
        <v>0</v>
      </c>
      <c r="D6" s="160"/>
      <c r="E6" s="162" t="s">
        <v>224</v>
      </c>
      <c r="F6" s="160">
        <v>108864</v>
      </c>
      <c r="G6" s="159"/>
      <c r="H6" s="162" t="s">
        <v>224</v>
      </c>
      <c r="I6" s="157">
        <f t="shared" si="0"/>
        <v>496380</v>
      </c>
    </row>
    <row r="7" spans="1:9" x14ac:dyDescent="0.35">
      <c r="B7" s="162" t="s">
        <v>214</v>
      </c>
      <c r="C7" s="157">
        <v>0</v>
      </c>
      <c r="E7" s="162" t="s">
        <v>214</v>
      </c>
      <c r="F7" s="160">
        <v>108864</v>
      </c>
      <c r="G7" s="159"/>
      <c r="H7" s="162" t="s">
        <v>214</v>
      </c>
      <c r="I7" s="157">
        <f t="shared" si="0"/>
        <v>387516</v>
      </c>
    </row>
    <row r="8" spans="1:9" x14ac:dyDescent="0.35">
      <c r="B8" s="162" t="s">
        <v>215</v>
      </c>
      <c r="C8" s="160">
        <v>265129</v>
      </c>
      <c r="D8" s="161"/>
      <c r="E8" s="162" t="s">
        <v>215</v>
      </c>
      <c r="F8" s="160">
        <v>120264</v>
      </c>
      <c r="G8" s="159"/>
      <c r="H8" s="162" t="s">
        <v>215</v>
      </c>
      <c r="I8" s="157">
        <f t="shared" si="0"/>
        <v>532381</v>
      </c>
    </row>
    <row r="9" spans="1:9" x14ac:dyDescent="0.35">
      <c r="B9" s="162" t="s">
        <v>216</v>
      </c>
      <c r="C9" s="160">
        <v>0</v>
      </c>
      <c r="D9" s="161"/>
      <c r="E9" s="162" t="s">
        <v>216</v>
      </c>
      <c r="F9" s="160">
        <v>108864</v>
      </c>
      <c r="G9" s="159"/>
      <c r="H9" s="162" t="s">
        <v>216</v>
      </c>
      <c r="I9" s="157">
        <f t="shared" si="0"/>
        <v>423517</v>
      </c>
    </row>
    <row r="10" spans="1:9" x14ac:dyDescent="0.35">
      <c r="B10" s="162" t="s">
        <v>217</v>
      </c>
      <c r="C10" s="160">
        <v>0</v>
      </c>
      <c r="D10" s="161"/>
      <c r="E10" s="162" t="s">
        <v>217</v>
      </c>
      <c r="F10" s="160">
        <v>108864</v>
      </c>
      <c r="G10" s="159"/>
      <c r="H10" s="162" t="s">
        <v>217</v>
      </c>
      <c r="I10" s="157">
        <f t="shared" si="0"/>
        <v>314653</v>
      </c>
    </row>
    <row r="11" spans="1:9" x14ac:dyDescent="0.35">
      <c r="B11" s="158" t="s">
        <v>218</v>
      </c>
      <c r="C11" s="157">
        <v>0</v>
      </c>
      <c r="E11" s="158" t="s">
        <v>218</v>
      </c>
      <c r="F11" s="160">
        <v>108864</v>
      </c>
      <c r="G11" s="159"/>
      <c r="H11" s="158" t="s">
        <v>218</v>
      </c>
      <c r="I11" s="157">
        <f t="shared" si="0"/>
        <v>205789</v>
      </c>
    </row>
    <row r="12" spans="1:9" x14ac:dyDescent="0.35">
      <c r="B12" s="158" t="s">
        <v>219</v>
      </c>
      <c r="C12" s="160">
        <v>294097</v>
      </c>
      <c r="D12" s="161"/>
      <c r="E12" s="158" t="s">
        <v>219</v>
      </c>
      <c r="F12" s="160">
        <v>108864</v>
      </c>
      <c r="G12" s="159"/>
      <c r="H12" s="158" t="s">
        <v>219</v>
      </c>
      <c r="I12" s="157">
        <f t="shared" si="0"/>
        <v>391022</v>
      </c>
    </row>
    <row r="13" spans="1:9" x14ac:dyDescent="0.35">
      <c r="B13" s="158" t="s">
        <v>220</v>
      </c>
      <c r="C13" s="160">
        <v>0</v>
      </c>
      <c r="D13" s="161"/>
      <c r="E13" s="158" t="s">
        <v>220</v>
      </c>
      <c r="F13" s="160">
        <v>108864</v>
      </c>
      <c r="G13" s="159"/>
      <c r="H13" s="158" t="s">
        <v>220</v>
      </c>
      <c r="I13" s="157">
        <f t="shared" si="0"/>
        <v>282158</v>
      </c>
    </row>
    <row r="14" spans="1:9" x14ac:dyDescent="0.35">
      <c r="B14" s="158" t="s">
        <v>221</v>
      </c>
      <c r="C14" s="160">
        <v>0</v>
      </c>
      <c r="D14" s="160"/>
      <c r="E14" s="158" t="s">
        <v>221</v>
      </c>
      <c r="F14" s="160">
        <v>108864</v>
      </c>
      <c r="G14" s="159"/>
      <c r="H14" s="158" t="s">
        <v>221</v>
      </c>
      <c r="I14" s="157">
        <f t="shared" si="0"/>
        <v>173294</v>
      </c>
    </row>
    <row r="15" spans="1:9" x14ac:dyDescent="0.35">
      <c r="B15" s="158" t="s">
        <v>222</v>
      </c>
      <c r="C15" s="160">
        <v>274891</v>
      </c>
      <c r="D15" s="160"/>
      <c r="E15" s="158" t="s">
        <v>222</v>
      </c>
      <c r="F15" s="160">
        <v>108864</v>
      </c>
      <c r="G15" s="159"/>
      <c r="H15" s="158" t="s">
        <v>222</v>
      </c>
      <c r="I15" s="157">
        <f t="shared" si="0"/>
        <v>339321</v>
      </c>
    </row>
    <row r="16" spans="1:9" ht="15" thickBot="1" x14ac:dyDescent="0.4">
      <c r="B16" s="154" t="s">
        <v>223</v>
      </c>
      <c r="C16" s="156">
        <v>0</v>
      </c>
      <c r="D16" s="156"/>
      <c r="E16" s="154" t="s">
        <v>223</v>
      </c>
      <c r="F16" s="156">
        <v>108864</v>
      </c>
      <c r="G16" s="155"/>
      <c r="H16" s="154" t="s">
        <v>223</v>
      </c>
      <c r="I16" s="153">
        <f t="shared" si="0"/>
        <v>230457</v>
      </c>
    </row>
    <row r="17" spans="1:9" ht="15" thickBot="1" x14ac:dyDescent="0.4">
      <c r="B17" s="152" t="s">
        <v>254</v>
      </c>
      <c r="C17" s="150">
        <f>SUM(C5:C16)</f>
        <v>1277563</v>
      </c>
      <c r="D17" s="150"/>
      <c r="E17" s="151" t="s">
        <v>253</v>
      </c>
      <c r="F17" s="150">
        <f>SUM(F5:F16)</f>
        <v>1335216</v>
      </c>
      <c r="G17" s="168">
        <f>SUM(C17-F17)</f>
        <v>-57653</v>
      </c>
      <c r="H17" s="149" t="s">
        <v>267</v>
      </c>
      <c r="I17" s="148">
        <f>SUM(I16)</f>
        <v>230457</v>
      </c>
    </row>
    <row r="19" spans="1:9" ht="21" x14ac:dyDescent="0.5">
      <c r="A19" s="167" t="s">
        <v>258</v>
      </c>
    </row>
    <row r="20" spans="1:9" x14ac:dyDescent="0.35">
      <c r="B20" s="165" t="s">
        <v>257</v>
      </c>
      <c r="C20" s="165"/>
      <c r="D20" s="165"/>
      <c r="E20" s="165" t="s">
        <v>256</v>
      </c>
      <c r="F20" s="162"/>
      <c r="G20" s="159"/>
      <c r="H20" s="164"/>
      <c r="I20" s="166" t="s">
        <v>255</v>
      </c>
    </row>
    <row r="21" spans="1:9" x14ac:dyDescent="0.35">
      <c r="B21" s="165"/>
      <c r="C21" s="165"/>
      <c r="D21" s="165"/>
      <c r="E21" s="165"/>
      <c r="F21" s="162"/>
      <c r="G21" s="159"/>
      <c r="H21" s="29" t="s">
        <v>268</v>
      </c>
      <c r="I21" s="157">
        <v>288110</v>
      </c>
    </row>
    <row r="22" spans="1:9" x14ac:dyDescent="0.35">
      <c r="B22" s="163" t="s">
        <v>213</v>
      </c>
      <c r="C22" s="160">
        <v>522713</v>
      </c>
      <c r="D22" s="160"/>
      <c r="E22" s="163" t="s">
        <v>213</v>
      </c>
      <c r="F22" s="160">
        <v>274705</v>
      </c>
      <c r="G22" s="159" t="s">
        <v>269</v>
      </c>
      <c r="H22" s="163" t="s">
        <v>213</v>
      </c>
      <c r="I22" s="157">
        <f t="shared" ref="I22:I33" si="1">SUM(I21+C22-F22)</f>
        <v>536118</v>
      </c>
    </row>
    <row r="23" spans="1:9" x14ac:dyDescent="0.35">
      <c r="B23" s="162" t="s">
        <v>224</v>
      </c>
      <c r="C23" s="160">
        <v>110562</v>
      </c>
      <c r="D23" s="160"/>
      <c r="E23" s="162" t="s">
        <v>224</v>
      </c>
      <c r="F23" s="160">
        <v>97385</v>
      </c>
      <c r="G23" s="159"/>
      <c r="H23" s="162" t="s">
        <v>224</v>
      </c>
      <c r="I23" s="157">
        <f t="shared" si="1"/>
        <v>549295</v>
      </c>
    </row>
    <row r="24" spans="1:9" x14ac:dyDescent="0.35">
      <c r="B24" s="162" t="s">
        <v>214</v>
      </c>
      <c r="C24" s="157">
        <v>65168</v>
      </c>
      <c r="E24" s="162" t="s">
        <v>214</v>
      </c>
      <c r="F24" s="160">
        <v>119793</v>
      </c>
      <c r="G24" s="159"/>
      <c r="H24" s="162" t="s">
        <v>214</v>
      </c>
      <c r="I24" s="157">
        <f t="shared" si="1"/>
        <v>494670</v>
      </c>
    </row>
    <row r="25" spans="1:9" x14ac:dyDescent="0.35">
      <c r="B25" s="162" t="s">
        <v>215</v>
      </c>
      <c r="C25" s="160">
        <v>98055</v>
      </c>
      <c r="D25" s="161"/>
      <c r="E25" s="162" t="s">
        <v>215</v>
      </c>
      <c r="F25" s="160">
        <v>107557</v>
      </c>
      <c r="G25" s="159"/>
      <c r="H25" s="162" t="s">
        <v>215</v>
      </c>
      <c r="I25" s="157">
        <f t="shared" si="1"/>
        <v>485168</v>
      </c>
    </row>
    <row r="26" spans="1:9" x14ac:dyDescent="0.35">
      <c r="B26" s="162" t="s">
        <v>216</v>
      </c>
      <c r="C26" s="160"/>
      <c r="D26" s="161"/>
      <c r="E26" s="162" t="s">
        <v>216</v>
      </c>
      <c r="F26" s="160"/>
      <c r="G26" s="159"/>
      <c r="H26" s="162" t="s">
        <v>216</v>
      </c>
      <c r="I26" s="157">
        <f t="shared" si="1"/>
        <v>485168</v>
      </c>
    </row>
    <row r="27" spans="1:9" x14ac:dyDescent="0.35">
      <c r="B27" s="162" t="s">
        <v>217</v>
      </c>
      <c r="C27" s="160"/>
      <c r="D27" s="161"/>
      <c r="E27" s="162" t="s">
        <v>217</v>
      </c>
      <c r="F27" s="160"/>
      <c r="G27" s="159"/>
      <c r="H27" s="162" t="s">
        <v>217</v>
      </c>
      <c r="I27" s="157">
        <f t="shared" si="1"/>
        <v>485168</v>
      </c>
    </row>
    <row r="28" spans="1:9" x14ac:dyDescent="0.35">
      <c r="B28" s="158" t="s">
        <v>218</v>
      </c>
      <c r="C28" s="157"/>
      <c r="E28" s="158" t="s">
        <v>218</v>
      </c>
      <c r="F28" s="160"/>
      <c r="G28" s="159"/>
      <c r="H28" s="158" t="s">
        <v>218</v>
      </c>
      <c r="I28" s="157">
        <f t="shared" si="1"/>
        <v>485168</v>
      </c>
    </row>
    <row r="29" spans="1:9" x14ac:dyDescent="0.35">
      <c r="B29" s="158" t="s">
        <v>219</v>
      </c>
      <c r="C29" s="160"/>
      <c r="D29" s="161"/>
      <c r="E29" s="158" t="s">
        <v>219</v>
      </c>
      <c r="F29" s="160"/>
      <c r="G29" s="159"/>
      <c r="H29" s="158" t="s">
        <v>219</v>
      </c>
      <c r="I29" s="157">
        <f t="shared" si="1"/>
        <v>485168</v>
      </c>
    </row>
    <row r="30" spans="1:9" x14ac:dyDescent="0.35">
      <c r="B30" s="158" t="s">
        <v>220</v>
      </c>
      <c r="C30" s="160"/>
      <c r="D30" s="161"/>
      <c r="E30" s="158" t="s">
        <v>220</v>
      </c>
      <c r="F30" s="160"/>
      <c r="G30" s="159"/>
      <c r="H30" s="158" t="s">
        <v>220</v>
      </c>
      <c r="I30" s="157">
        <f t="shared" si="1"/>
        <v>485168</v>
      </c>
    </row>
    <row r="31" spans="1:9" x14ac:dyDescent="0.35">
      <c r="B31" s="158" t="s">
        <v>221</v>
      </c>
      <c r="C31" s="160"/>
      <c r="D31" s="160"/>
      <c r="E31" s="158" t="s">
        <v>221</v>
      </c>
      <c r="F31" s="160"/>
      <c r="G31" s="159"/>
      <c r="H31" s="158" t="s">
        <v>221</v>
      </c>
      <c r="I31" s="157">
        <f t="shared" si="1"/>
        <v>485168</v>
      </c>
    </row>
    <row r="32" spans="1:9" x14ac:dyDescent="0.35">
      <c r="B32" s="158" t="s">
        <v>222</v>
      </c>
      <c r="C32" s="160"/>
      <c r="D32" s="160"/>
      <c r="E32" s="158" t="s">
        <v>222</v>
      </c>
      <c r="F32" s="160"/>
      <c r="G32" s="159"/>
      <c r="H32" s="158" t="s">
        <v>222</v>
      </c>
      <c r="I32" s="157">
        <f t="shared" si="1"/>
        <v>485168</v>
      </c>
    </row>
    <row r="33" spans="2:9" ht="15" thickBot="1" x14ac:dyDescent="0.4">
      <c r="B33" s="154" t="s">
        <v>223</v>
      </c>
      <c r="C33" s="156"/>
      <c r="D33" s="156"/>
      <c r="E33" s="154" t="s">
        <v>223</v>
      </c>
      <c r="F33" s="156"/>
      <c r="G33" s="155"/>
      <c r="H33" s="154" t="s">
        <v>223</v>
      </c>
      <c r="I33" s="153">
        <f t="shared" si="1"/>
        <v>485168</v>
      </c>
    </row>
    <row r="34" spans="2:9" ht="15" thickBot="1" x14ac:dyDescent="0.4">
      <c r="B34" s="152" t="s">
        <v>254</v>
      </c>
      <c r="C34" s="150">
        <f>SUM(C22:C33)</f>
        <v>796498</v>
      </c>
      <c r="D34" s="150"/>
      <c r="E34" s="151" t="s">
        <v>253</v>
      </c>
      <c r="F34" s="150">
        <f>SUM(F22:F33)</f>
        <v>599440</v>
      </c>
      <c r="G34" s="149">
        <f>SUM(C34-F34)</f>
        <v>197058</v>
      </c>
      <c r="H34" s="149" t="s">
        <v>262</v>
      </c>
      <c r="I34" s="14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12" sqref="E12"/>
    </sheetView>
  </sheetViews>
  <sheetFormatPr defaultColWidth="11.81640625" defaultRowHeight="15.5" x14ac:dyDescent="0.35"/>
  <cols>
    <col min="1" max="1" width="33.6328125" style="6" customWidth="1"/>
    <col min="2" max="2" width="23.08984375" style="6" customWidth="1"/>
    <col min="3" max="3" width="12.54296875" style="6" bestFit="1" customWidth="1"/>
    <col min="4" max="4" width="23.6328125" style="6" customWidth="1"/>
    <col min="5" max="5" width="24.36328125" style="6" customWidth="1"/>
    <col min="6" max="6" width="30.36328125" style="6" customWidth="1"/>
    <col min="7" max="16384" width="11.81640625" style="6"/>
  </cols>
  <sheetData>
    <row r="1" spans="1:6" s="5" customFormat="1" ht="46.5" x14ac:dyDescent="0.35">
      <c r="A1" s="25" t="s">
        <v>164</v>
      </c>
      <c r="B1" s="25" t="s">
        <v>165</v>
      </c>
      <c r="C1" s="25" t="s">
        <v>166</v>
      </c>
      <c r="D1" s="25" t="s">
        <v>167</v>
      </c>
      <c r="E1" s="4"/>
      <c r="F1" s="4"/>
    </row>
    <row r="2" spans="1:6" x14ac:dyDescent="0.35">
      <c r="A2" s="22" t="s">
        <v>168</v>
      </c>
      <c r="B2" s="12"/>
      <c r="C2" s="12"/>
      <c r="D2" s="12"/>
    </row>
    <row r="3" spans="1:6" x14ac:dyDescent="0.35">
      <c r="A3" s="12" t="s">
        <v>169</v>
      </c>
      <c r="B3" s="13" t="s">
        <v>170</v>
      </c>
      <c r="C3" s="13"/>
      <c r="D3" s="13">
        <v>18000</v>
      </c>
      <c r="E3" s="7"/>
      <c r="F3" s="7"/>
    </row>
    <row r="4" spans="1:6" x14ac:dyDescent="0.35">
      <c r="A4" s="12" t="s">
        <v>171</v>
      </c>
      <c r="B4" s="13" t="s">
        <v>172</v>
      </c>
      <c r="C4" s="13"/>
      <c r="D4" s="14">
        <v>11700</v>
      </c>
      <c r="E4" s="8"/>
      <c r="F4" s="8"/>
    </row>
    <row r="5" spans="1:6" x14ac:dyDescent="0.35">
      <c r="A5" s="12"/>
      <c r="B5" s="13"/>
      <c r="C5" s="15"/>
      <c r="D5" s="15">
        <f>D3-D4</f>
        <v>6300</v>
      </c>
      <c r="E5" s="9"/>
      <c r="F5" s="9"/>
    </row>
    <row r="6" spans="1:6" x14ac:dyDescent="0.35">
      <c r="A6" s="22" t="s">
        <v>173</v>
      </c>
      <c r="B6" s="13"/>
      <c r="C6" s="13"/>
      <c r="D6" s="13"/>
      <c r="E6" s="7"/>
      <c r="F6" s="7"/>
    </row>
    <row r="7" spans="1:6" x14ac:dyDescent="0.35">
      <c r="A7" s="12" t="s">
        <v>174</v>
      </c>
      <c r="B7" s="13" t="s">
        <v>170</v>
      </c>
      <c r="C7" s="13"/>
      <c r="D7" s="13">
        <v>121500</v>
      </c>
      <c r="E7" s="7"/>
      <c r="F7" s="7"/>
    </row>
    <row r="8" spans="1:6" x14ac:dyDescent="0.35">
      <c r="A8" s="12" t="s">
        <v>175</v>
      </c>
      <c r="B8" s="13" t="s">
        <v>176</v>
      </c>
      <c r="C8" s="13"/>
      <c r="D8" s="14">
        <v>20900</v>
      </c>
      <c r="E8" s="8"/>
      <c r="F8" s="8"/>
    </row>
    <row r="9" spans="1:6" x14ac:dyDescent="0.35">
      <c r="A9" s="12"/>
      <c r="B9" s="13"/>
      <c r="C9" s="15"/>
      <c r="D9" s="15">
        <f>D7-D8</f>
        <v>100600</v>
      </c>
      <c r="E9" s="9"/>
      <c r="F9" s="9"/>
    </row>
    <row r="10" spans="1:6" x14ac:dyDescent="0.35">
      <c r="A10" s="12"/>
      <c r="B10" s="13"/>
      <c r="C10" s="13"/>
      <c r="D10" s="13"/>
      <c r="E10" s="7"/>
      <c r="F10" s="7"/>
    </row>
    <row r="11" spans="1:6" x14ac:dyDescent="0.35">
      <c r="A11" s="22" t="s">
        <v>177</v>
      </c>
      <c r="B11" s="13"/>
      <c r="C11" s="13"/>
      <c r="F11" s="7"/>
    </row>
    <row r="12" spans="1:6" x14ac:dyDescent="0.35">
      <c r="A12" s="12" t="s">
        <v>178</v>
      </c>
      <c r="B12" s="13" t="s">
        <v>170</v>
      </c>
      <c r="C12" s="13"/>
      <c r="D12" s="13">
        <v>25920</v>
      </c>
      <c r="F12" s="8"/>
    </row>
    <row r="13" spans="1:6" x14ac:dyDescent="0.35">
      <c r="A13" s="12" t="s">
        <v>179</v>
      </c>
      <c r="B13" s="13" t="s">
        <v>172</v>
      </c>
      <c r="C13" s="15"/>
      <c r="D13" s="14">
        <v>19180</v>
      </c>
      <c r="F13" s="9"/>
    </row>
    <row r="14" spans="1:6" x14ac:dyDescent="0.35">
      <c r="A14" s="12"/>
      <c r="B14" s="13"/>
      <c r="C14" s="13"/>
      <c r="D14" s="15">
        <f>SUM(D12-D13)</f>
        <v>6740</v>
      </c>
      <c r="E14" s="7"/>
      <c r="F14" s="7"/>
    </row>
    <row r="15" spans="1:6" x14ac:dyDescent="0.35">
      <c r="A15" s="12"/>
      <c r="B15" s="13"/>
      <c r="C15" s="13"/>
      <c r="D15" s="13"/>
      <c r="E15" s="7"/>
      <c r="F15" s="7"/>
    </row>
    <row r="16" spans="1:6" x14ac:dyDescent="0.35">
      <c r="A16" s="12"/>
      <c r="B16" s="13"/>
      <c r="C16" s="13"/>
      <c r="D16" s="13"/>
      <c r="E16" s="7"/>
      <c r="F16" s="8"/>
    </row>
    <row r="17" spans="1:6" x14ac:dyDescent="0.35">
      <c r="A17" s="12"/>
      <c r="B17" s="13"/>
      <c r="C17" s="13"/>
      <c r="D17" s="15"/>
      <c r="E17" s="9"/>
      <c r="F17" s="9"/>
    </row>
    <row r="18" spans="1:6" x14ac:dyDescent="0.35">
      <c r="A18" s="12"/>
      <c r="B18" s="13"/>
      <c r="C18" s="13"/>
      <c r="D18" s="13"/>
      <c r="E18" s="7"/>
      <c r="F18" s="7"/>
    </row>
    <row r="19" spans="1:6" x14ac:dyDescent="0.35">
      <c r="A19" s="16" t="s">
        <v>180</v>
      </c>
      <c r="B19" s="17"/>
      <c r="C19" s="17">
        <f>SUM(C5,C9,C13,C17)</f>
        <v>0</v>
      </c>
      <c r="D19" s="18">
        <f>SUM(D5,D9,D14,D17)</f>
        <v>113640</v>
      </c>
      <c r="E19" s="7"/>
      <c r="F19" s="7"/>
    </row>
    <row r="20" spans="1:6" x14ac:dyDescent="0.35">
      <c r="A20" s="12"/>
      <c r="B20" s="13"/>
      <c r="C20" s="13"/>
      <c r="D20" s="13"/>
      <c r="E20" s="7"/>
      <c r="F20" s="7"/>
    </row>
    <row r="21" spans="1:6" x14ac:dyDescent="0.35">
      <c r="A21" s="12" t="s">
        <v>181</v>
      </c>
      <c r="B21" s="19" t="s">
        <v>182</v>
      </c>
      <c r="C21" s="13">
        <v>50207</v>
      </c>
      <c r="D21" s="13">
        <v>50207</v>
      </c>
      <c r="E21" s="7"/>
      <c r="F21" s="7"/>
    </row>
    <row r="22" spans="1:6" x14ac:dyDescent="0.35">
      <c r="A22" s="12" t="s">
        <v>183</v>
      </c>
      <c r="B22" s="13"/>
      <c r="C22" s="13">
        <v>66301</v>
      </c>
      <c r="D22" s="13">
        <f t="shared" ref="D22:D26" si="0">$C22</f>
        <v>66301</v>
      </c>
      <c r="E22" s="7"/>
      <c r="F22" s="7"/>
    </row>
    <row r="23" spans="1:6" x14ac:dyDescent="0.35">
      <c r="A23" s="12" t="s">
        <v>184</v>
      </c>
      <c r="B23" s="13" t="s">
        <v>189</v>
      </c>
      <c r="C23" s="13">
        <v>39000</v>
      </c>
      <c r="D23" s="13">
        <f t="shared" si="0"/>
        <v>39000</v>
      </c>
      <c r="E23" s="7"/>
      <c r="F23" s="7"/>
    </row>
    <row r="24" spans="1:6" x14ac:dyDescent="0.35">
      <c r="A24" s="12" t="s">
        <v>185</v>
      </c>
      <c r="B24" s="13"/>
      <c r="C24" s="13">
        <v>7359</v>
      </c>
      <c r="D24" s="13">
        <f t="shared" si="0"/>
        <v>7359</v>
      </c>
      <c r="E24" s="7"/>
      <c r="F24" s="7"/>
    </row>
    <row r="25" spans="1:6" x14ac:dyDescent="0.35">
      <c r="A25" s="12" t="s">
        <v>186</v>
      </c>
      <c r="B25" s="13"/>
      <c r="C25" s="13">
        <v>37200</v>
      </c>
      <c r="D25" s="13">
        <f t="shared" si="0"/>
        <v>37200</v>
      </c>
      <c r="E25" s="7"/>
      <c r="F25" s="7"/>
    </row>
    <row r="26" spans="1:6" x14ac:dyDescent="0.35">
      <c r="A26" s="12"/>
      <c r="B26" s="13"/>
      <c r="C26" s="13"/>
      <c r="D26" s="13">
        <f t="shared" si="0"/>
        <v>0</v>
      </c>
      <c r="E26" s="7"/>
      <c r="F26" s="7"/>
    </row>
    <row r="27" spans="1:6" x14ac:dyDescent="0.35">
      <c r="A27" s="12"/>
      <c r="B27" s="13"/>
      <c r="C27" s="14"/>
      <c r="D27" s="14"/>
      <c r="E27" s="8"/>
      <c r="F27" s="8"/>
    </row>
    <row r="28" spans="1:6" x14ac:dyDescent="0.35">
      <c r="A28" s="16" t="s">
        <v>187</v>
      </c>
      <c r="B28" s="17"/>
      <c r="C28" s="20">
        <f>SUM(C21:C27)</f>
        <v>200067</v>
      </c>
      <c r="D28" s="21">
        <f t="shared" ref="D28" si="1">SUM(D21:D27)</f>
        <v>200067</v>
      </c>
      <c r="E28" s="9"/>
      <c r="F28" s="9"/>
    </row>
    <row r="29" spans="1:6" x14ac:dyDescent="0.35">
      <c r="A29" s="12"/>
      <c r="B29" s="12"/>
      <c r="C29" s="12"/>
      <c r="D29" s="12"/>
    </row>
    <row r="30" spans="1:6" s="10" customFormat="1" ht="16" thickBot="1" x14ac:dyDescent="0.4">
      <c r="A30" s="23" t="s">
        <v>188</v>
      </c>
      <c r="B30" s="23"/>
      <c r="C30" s="24">
        <f>C19-C28</f>
        <v>-200067</v>
      </c>
      <c r="D30" s="24">
        <f t="shared" ref="D30" si="2">D19-D28</f>
        <v>-86427</v>
      </c>
      <c r="E30" s="11"/>
      <c r="F30" s="11"/>
    </row>
    <row r="31" spans="1:6" ht="16" thickTop="1" x14ac:dyDescent="0.3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8" sqref="A1:B18"/>
    </sheetView>
  </sheetViews>
  <sheetFormatPr defaultRowHeight="14.5" x14ac:dyDescent="0.35"/>
  <cols>
    <col min="1" max="1" width="55.81640625" customWidth="1"/>
    <col min="2" max="2" width="12.36328125" style="3" customWidth="1"/>
    <col min="3" max="3" width="9.1796875" customWidth="1"/>
    <col min="4" max="4" width="8.453125" customWidth="1"/>
  </cols>
  <sheetData>
    <row r="1" spans="1:2" x14ac:dyDescent="0.35">
      <c r="B1"/>
    </row>
    <row r="2" spans="1:2" x14ac:dyDescent="0.35">
      <c r="A2" s="28" t="s">
        <v>208</v>
      </c>
      <c r="B2" s="27"/>
    </row>
    <row r="3" spans="1:2" x14ac:dyDescent="0.35">
      <c r="A3" s="28"/>
      <c r="B3" s="27"/>
    </row>
    <row r="4" spans="1:2" x14ac:dyDescent="0.35">
      <c r="A4" s="353" t="s">
        <v>275</v>
      </c>
      <c r="B4" s="354">
        <v>123676</v>
      </c>
    </row>
    <row r="5" spans="1:2" x14ac:dyDescent="0.35">
      <c r="A5" s="353"/>
      <c r="B5" s="354"/>
    </row>
    <row r="6" spans="1:2" x14ac:dyDescent="0.35">
      <c r="A6" s="353" t="s">
        <v>244</v>
      </c>
      <c r="B6" s="354">
        <v>-56336</v>
      </c>
    </row>
    <row r="7" spans="1:2" x14ac:dyDescent="0.35">
      <c r="A7" s="355" t="s">
        <v>278</v>
      </c>
      <c r="B7" s="356">
        <f>SUM(B4:B6)</f>
        <v>67340</v>
      </c>
    </row>
    <row r="8" spans="1:2" x14ac:dyDescent="0.35">
      <c r="A8" s="26"/>
      <c r="B8" s="347"/>
    </row>
    <row r="9" spans="1:2" x14ac:dyDescent="0.35">
      <c r="A9" s="357" t="s">
        <v>275</v>
      </c>
      <c r="B9" s="358">
        <v>123676</v>
      </c>
    </row>
    <row r="10" spans="1:2" x14ac:dyDescent="0.35">
      <c r="A10" s="357"/>
      <c r="B10" s="358"/>
    </row>
    <row r="11" spans="1:2" x14ac:dyDescent="0.35">
      <c r="A11" s="357" t="s">
        <v>276</v>
      </c>
      <c r="B11" s="358">
        <v>-34167</v>
      </c>
    </row>
    <row r="12" spans="1:2" x14ac:dyDescent="0.35">
      <c r="A12" s="359" t="s">
        <v>278</v>
      </c>
      <c r="B12" s="360">
        <f>SUM(B9:B11)</f>
        <v>89509</v>
      </c>
    </row>
    <row r="13" spans="1:2" x14ac:dyDescent="0.35">
      <c r="A13" s="27"/>
      <c r="B13" s="348"/>
    </row>
    <row r="14" spans="1:2" x14ac:dyDescent="0.35">
      <c r="A14" s="349" t="s">
        <v>275</v>
      </c>
      <c r="B14" s="350">
        <v>123676</v>
      </c>
    </row>
    <row r="15" spans="1:2" x14ac:dyDescent="0.35">
      <c r="A15" s="349"/>
      <c r="B15" s="350"/>
    </row>
    <row r="16" spans="1:2" x14ac:dyDescent="0.35">
      <c r="A16" s="349" t="s">
        <v>277</v>
      </c>
      <c r="B16" s="350">
        <v>16052</v>
      </c>
    </row>
    <row r="17" spans="1:2" x14ac:dyDescent="0.35">
      <c r="A17" s="351" t="s">
        <v>278</v>
      </c>
      <c r="B17" s="352">
        <f>SUM(B14:B16)</f>
        <v>139728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Financials 21-22</vt:lpstr>
      <vt:lpstr>Mon Rev &amp; Exp Predicted Actual</vt:lpstr>
      <vt:lpstr>12 week burn of expenses</vt:lpstr>
      <vt:lpstr>Cash available all FY</vt:lpstr>
      <vt:lpstr>'Financials 21-22'!Print_Titles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Cathleen Andreucci</dc:creator>
  <cp:lastModifiedBy>Cathleen Andreucci</cp:lastModifiedBy>
  <cp:lastPrinted>2020-12-29T20:34:47Z</cp:lastPrinted>
  <dcterms:created xsi:type="dcterms:W3CDTF">2019-05-16T23:45:36Z</dcterms:created>
  <dcterms:modified xsi:type="dcterms:W3CDTF">2021-07-13T23:10:16Z</dcterms:modified>
</cp:coreProperties>
</file>