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400" yWindow="1130" windowWidth="16220" windowHeight="6990"/>
  </bookViews>
  <sheets>
    <sheet name="Financials 21-22" sheetId="1" r:id="rId1"/>
    <sheet name="12 week burn of expenses" sheetId="5" state="hidden" r:id="rId2"/>
    <sheet name="Cash available all FY" sheetId="3" r:id="rId3"/>
    <sheet name="Staff and Salaries" sheetId="6" r:id="rId4"/>
  </sheets>
  <definedNames>
    <definedName name="_xlnm.Print_Titles" localSheetId="0">'Financials 21-22'!$5:$7</definedName>
  </definedNames>
  <calcPr calcId="145621"/>
</workbook>
</file>

<file path=xl/calcChain.xml><?xml version="1.0" encoding="utf-8"?>
<calcChain xmlns="http://schemas.openxmlformats.org/spreadsheetml/2006/main">
  <c r="B48" i="1" l="1"/>
  <c r="C48" i="1"/>
  <c r="D48" i="1"/>
  <c r="E48" i="1"/>
  <c r="F48" i="1"/>
  <c r="B46" i="1"/>
  <c r="B43" i="1"/>
  <c r="B39" i="1"/>
  <c r="B37" i="1"/>
  <c r="B31" i="1"/>
  <c r="B30" i="1"/>
  <c r="B32" i="1" s="1"/>
  <c r="B23" i="1"/>
  <c r="B22" i="1"/>
  <c r="B24" i="1" s="1"/>
  <c r="B19" i="1"/>
  <c r="B20" i="1" s="1"/>
  <c r="B18" i="1"/>
  <c r="B15" i="1"/>
  <c r="B14" i="1"/>
  <c r="B16" i="1" s="1"/>
  <c r="B11" i="1"/>
  <c r="B35" i="1" s="1"/>
  <c r="B10" i="1"/>
  <c r="B12" i="1" s="1"/>
  <c r="B328" i="1"/>
  <c r="B327" i="1"/>
  <c r="B326" i="1"/>
  <c r="B325" i="1"/>
  <c r="C230" i="1"/>
  <c r="C228" i="1"/>
  <c r="C227" i="1"/>
  <c r="C224" i="1"/>
  <c r="C220" i="1"/>
  <c r="C216" i="1"/>
  <c r="C209" i="1"/>
  <c r="C208" i="1"/>
  <c r="C207" i="1"/>
  <c r="C204" i="1"/>
  <c r="C196" i="1"/>
  <c r="C192" i="1"/>
  <c r="C188" i="1"/>
  <c r="C184" i="1"/>
  <c r="C179" i="1"/>
  <c r="C174" i="1"/>
  <c r="C166" i="1"/>
  <c r="C165" i="1"/>
  <c r="C164" i="1"/>
  <c r="C157" i="1"/>
  <c r="C153" i="1"/>
  <c r="C149" i="1"/>
  <c r="C145" i="1"/>
  <c r="C137" i="1"/>
  <c r="C136" i="1"/>
  <c r="C134" i="1"/>
  <c r="C131" i="1"/>
  <c r="C124" i="1"/>
  <c r="C117" i="1"/>
  <c r="C101" i="1"/>
  <c r="C100" i="1"/>
  <c r="C99" i="1"/>
  <c r="C96" i="1"/>
  <c r="C86" i="1"/>
  <c r="C82" i="1"/>
  <c r="C78" i="1"/>
  <c r="C73" i="1"/>
  <c r="C67" i="1"/>
  <c r="C61" i="1"/>
  <c r="B34" i="1" l="1"/>
  <c r="B36" i="1" s="1"/>
  <c r="C31" i="6"/>
  <c r="E10" i="1" l="1"/>
  <c r="F149" i="1" l="1"/>
  <c r="C278" i="1"/>
  <c r="C246" i="1"/>
  <c r="C39" i="1" l="1"/>
  <c r="C37" i="1"/>
  <c r="C31" i="1"/>
  <c r="C30" i="1"/>
  <c r="C32" i="1" s="1"/>
  <c r="C23" i="1"/>
  <c r="C22" i="1"/>
  <c r="C24" i="1" s="1"/>
  <c r="C19" i="1"/>
  <c r="C18" i="1"/>
  <c r="C20" i="1" s="1"/>
  <c r="C15" i="1"/>
  <c r="C14" i="1"/>
  <c r="C11" i="1"/>
  <c r="C10" i="1"/>
  <c r="C35" i="1" l="1"/>
  <c r="C34" i="1"/>
  <c r="C16" i="1"/>
  <c r="C12" i="1"/>
  <c r="C326" i="1"/>
  <c r="C325" i="1"/>
  <c r="C328" i="1" s="1"/>
  <c r="C323" i="1"/>
  <c r="C319" i="1"/>
  <c r="C314" i="1"/>
  <c r="C309" i="1"/>
  <c r="C304" i="1"/>
  <c r="C299" i="1"/>
  <c r="C288" i="1"/>
  <c r="C36" i="1" l="1"/>
  <c r="C43" i="1" s="1"/>
  <c r="B278" i="1"/>
  <c r="B246" i="1"/>
  <c r="B228" i="1"/>
  <c r="B227" i="1"/>
  <c r="B230" i="1" s="1"/>
  <c r="B208" i="1"/>
  <c r="B207" i="1"/>
  <c r="B165" i="1"/>
  <c r="B164" i="1"/>
  <c r="B136" i="1"/>
  <c r="B134" i="1"/>
  <c r="B100" i="1"/>
  <c r="B99" i="1"/>
  <c r="C46" i="1" l="1"/>
  <c r="B137" i="1"/>
  <c r="B209" i="1"/>
  <c r="B101" i="1"/>
  <c r="B166" i="1"/>
  <c r="E326" i="1" l="1"/>
  <c r="E325" i="1"/>
  <c r="E323" i="1"/>
  <c r="E319" i="1"/>
  <c r="E309" i="1"/>
  <c r="E304" i="1"/>
  <c r="E299" i="1"/>
  <c r="E294" i="1"/>
  <c r="E288" i="1"/>
  <c r="E278" i="1"/>
  <c r="E37" i="1" s="1"/>
  <c r="E246" i="1"/>
  <c r="E39" i="1" s="1"/>
  <c r="E31" i="1"/>
  <c r="E207" i="1"/>
  <c r="E22" i="1" s="1"/>
  <c r="E192" i="1"/>
  <c r="E188" i="1"/>
  <c r="E184" i="1"/>
  <c r="E179" i="1"/>
  <c r="E174" i="1"/>
  <c r="E165" i="1"/>
  <c r="E19" i="1" s="1"/>
  <c r="E164" i="1"/>
  <c r="E18" i="1" s="1"/>
  <c r="E161" i="1"/>
  <c r="E157" i="1"/>
  <c r="E153" i="1"/>
  <c r="E149" i="1"/>
  <c r="E145" i="1"/>
  <c r="E136" i="1"/>
  <c r="E135" i="1"/>
  <c r="E134" i="1"/>
  <c r="E14" i="1" s="1"/>
  <c r="E131" i="1"/>
  <c r="E124" i="1"/>
  <c r="E117" i="1"/>
  <c r="E111" i="1"/>
  <c r="E100" i="1"/>
  <c r="E99" i="1"/>
  <c r="E96" i="1"/>
  <c r="E86" i="1"/>
  <c r="E82" i="1"/>
  <c r="E78" i="1"/>
  <c r="E73" i="1"/>
  <c r="E67" i="1"/>
  <c r="E61" i="1"/>
  <c r="E30" i="1" l="1"/>
  <c r="E32" i="1" s="1"/>
  <c r="E15" i="1"/>
  <c r="E16" i="1" s="1"/>
  <c r="E328" i="1"/>
  <c r="E137" i="1"/>
  <c r="E101" i="1"/>
  <c r="E20" i="1"/>
  <c r="E166" i="1"/>
  <c r="E208" i="1"/>
  <c r="E23" i="1" s="1"/>
  <c r="E24" i="1" s="1"/>
  <c r="E196" i="1"/>
  <c r="F294" i="1"/>
  <c r="E34" i="1" l="1"/>
  <c r="E12" i="1"/>
  <c r="E35" i="1"/>
  <c r="E209" i="1"/>
  <c r="E36" i="1" l="1"/>
  <c r="E46" i="1" l="1"/>
  <c r="E43" i="1"/>
  <c r="F325" i="1" l="1"/>
  <c r="F326" i="1"/>
  <c r="F195" i="1" s="1"/>
  <c r="F323" i="1"/>
  <c r="F319" i="1"/>
  <c r="F314" i="1"/>
  <c r="F304" i="1"/>
  <c r="F299" i="1"/>
  <c r="F288" i="1"/>
  <c r="F278" i="1"/>
  <c r="F37" i="1" s="1"/>
  <c r="F246" i="1"/>
  <c r="F39" i="1" s="1"/>
  <c r="F227" i="1"/>
  <c r="F228" i="1"/>
  <c r="F31" i="1" s="1"/>
  <c r="F224" i="1"/>
  <c r="F220" i="1"/>
  <c r="F216" i="1"/>
  <c r="F207" i="1"/>
  <c r="F192" i="1"/>
  <c r="F188" i="1"/>
  <c r="F184" i="1"/>
  <c r="F179" i="1"/>
  <c r="F174" i="1"/>
  <c r="F145" i="1"/>
  <c r="F153" i="1"/>
  <c r="F157" i="1"/>
  <c r="F161" i="1"/>
  <c r="F165" i="1"/>
  <c r="F19" i="1" s="1"/>
  <c r="F164" i="1"/>
  <c r="F134" i="1"/>
  <c r="F135" i="1"/>
  <c r="F136" i="1"/>
  <c r="F131" i="1"/>
  <c r="F124" i="1"/>
  <c r="F117" i="1"/>
  <c r="F111" i="1"/>
  <c r="F99" i="1"/>
  <c r="F100" i="1"/>
  <c r="F11" i="1" s="1"/>
  <c r="F96" i="1"/>
  <c r="F86" i="1"/>
  <c r="F82" i="1"/>
  <c r="F78" i="1"/>
  <c r="F73" i="1"/>
  <c r="F67" i="1"/>
  <c r="F61" i="1"/>
  <c r="D325" i="1"/>
  <c r="D194" i="1" s="1"/>
  <c r="D207" i="1" s="1"/>
  <c r="B6" i="3"/>
  <c r="B8" i="3" s="1"/>
  <c r="D326" i="1"/>
  <c r="D195" i="1" s="1"/>
  <c r="D208" i="1" s="1"/>
  <c r="D23" i="1" s="1"/>
  <c r="D184" i="1"/>
  <c r="D153" i="1"/>
  <c r="D288" i="1"/>
  <c r="D299" i="1"/>
  <c r="D188" i="1"/>
  <c r="D220" i="1"/>
  <c r="D323" i="1"/>
  <c r="D319" i="1"/>
  <c r="D314" i="1"/>
  <c r="D309" i="1"/>
  <c r="D304" i="1"/>
  <c r="D278" i="1"/>
  <c r="D37" i="1" s="1"/>
  <c r="D246" i="1"/>
  <c r="D39" i="1" s="1"/>
  <c r="D228" i="1"/>
  <c r="D31" i="1" s="1"/>
  <c r="D227" i="1"/>
  <c r="D30" i="1" s="1"/>
  <c r="D224" i="1"/>
  <c r="D216" i="1"/>
  <c r="D192" i="1"/>
  <c r="D179" i="1"/>
  <c r="D174" i="1"/>
  <c r="D165" i="1"/>
  <c r="D19" i="1" s="1"/>
  <c r="D164" i="1"/>
  <c r="D18" i="1" s="1"/>
  <c r="D161" i="1"/>
  <c r="D157" i="1"/>
  <c r="D149" i="1"/>
  <c r="D145" i="1"/>
  <c r="D136" i="1"/>
  <c r="D135" i="1"/>
  <c r="D134" i="1"/>
  <c r="D14" i="1" s="1"/>
  <c r="D131" i="1"/>
  <c r="D124" i="1"/>
  <c r="D117" i="1"/>
  <c r="D111" i="1"/>
  <c r="D100" i="1"/>
  <c r="D11" i="1" s="1"/>
  <c r="D99" i="1"/>
  <c r="D10" i="1" s="1"/>
  <c r="D96" i="1"/>
  <c r="D86" i="1"/>
  <c r="D82" i="1"/>
  <c r="D78" i="1"/>
  <c r="D73" i="1"/>
  <c r="D67" i="1"/>
  <c r="D61" i="1"/>
  <c r="C28" i="5"/>
  <c r="D26" i="5"/>
  <c r="D25" i="5"/>
  <c r="D24" i="5"/>
  <c r="D28" i="5"/>
  <c r="D23" i="5"/>
  <c r="D22" i="5"/>
  <c r="C19" i="5"/>
  <c r="C30" i="5"/>
  <c r="D14" i="5"/>
  <c r="D9" i="5"/>
  <c r="D5" i="5"/>
  <c r="D19" i="5"/>
  <c r="D30" i="5"/>
  <c r="F230" i="1" l="1"/>
  <c r="F15" i="1"/>
  <c r="D20" i="1"/>
  <c r="D209" i="1"/>
  <c r="D22" i="1"/>
  <c r="D24" i="1" s="1"/>
  <c r="D137" i="1"/>
  <c r="D230" i="1"/>
  <c r="D166" i="1"/>
  <c r="F30" i="1"/>
  <c r="F32" i="1" s="1"/>
  <c r="F137" i="1"/>
  <c r="F328" i="1"/>
  <c r="F101" i="1"/>
  <c r="F10" i="1"/>
  <c r="F12" i="1" s="1"/>
  <c r="F166" i="1"/>
  <c r="F20" i="1"/>
  <c r="D32" i="1"/>
  <c r="D12" i="1"/>
  <c r="F208" i="1"/>
  <c r="F23" i="1" s="1"/>
  <c r="F35" i="1" s="1"/>
  <c r="F196" i="1"/>
  <c r="D196" i="1"/>
  <c r="D328" i="1"/>
  <c r="D15" i="1"/>
  <c r="D35" i="1" s="1"/>
  <c r="F14" i="1"/>
  <c r="D101" i="1"/>
  <c r="F22" i="1"/>
  <c r="F16" i="1" l="1"/>
  <c r="D16" i="1"/>
  <c r="D34" i="1"/>
  <c r="D36" i="1" s="1"/>
  <c r="F209" i="1"/>
  <c r="F34" i="1"/>
  <c r="F36" i="1" s="1"/>
  <c r="F46" i="1" s="1"/>
  <c r="F24" i="1"/>
  <c r="D43" i="1" l="1"/>
  <c r="D46" i="1"/>
  <c r="F43" i="1"/>
</calcChain>
</file>

<file path=xl/sharedStrings.xml><?xml version="1.0" encoding="utf-8"?>
<sst xmlns="http://schemas.openxmlformats.org/spreadsheetml/2006/main" count="432" uniqueCount="292">
  <si>
    <t>THE RANCH -  BELVEDERE-TIBURON JOINT RECREATION COMMITTEE</t>
  </si>
  <si>
    <t>Budget</t>
  </si>
  <si>
    <t>PROGRAM SUMMARY</t>
  </si>
  <si>
    <t>Academy Revenues</t>
  </si>
  <si>
    <t>Academy Expenses</t>
  </si>
  <si>
    <t>Net Academy Program</t>
  </si>
  <si>
    <t xml:space="preserve">Adult Revenues </t>
  </si>
  <si>
    <t>Adult Expenses</t>
  </si>
  <si>
    <t xml:space="preserve">Net Adult Program  </t>
  </si>
  <si>
    <t>Camps Revenues</t>
  </si>
  <si>
    <t>Camps Expenses</t>
  </si>
  <si>
    <t>Net Camps Program</t>
  </si>
  <si>
    <t>Other Program Revenues</t>
  </si>
  <si>
    <t>Other Program Expenses</t>
  </si>
  <si>
    <t>Net Other Program</t>
  </si>
  <si>
    <t>Interest Income</t>
  </si>
  <si>
    <t>Net non Program</t>
  </si>
  <si>
    <t xml:space="preserve">Facility Rental Income </t>
  </si>
  <si>
    <t>Facility Rental Expense</t>
  </si>
  <si>
    <t>Total Facility Rental</t>
  </si>
  <si>
    <t>Subtotal revenue</t>
  </si>
  <si>
    <t>Subtotal expense</t>
  </si>
  <si>
    <t>Subtotal +  (-)</t>
  </si>
  <si>
    <t>Less Administrative Expenses</t>
  </si>
  <si>
    <t>Branding/Grand Opening/New Bldg Exp</t>
  </si>
  <si>
    <t>Less Dairy Knoll Expenses</t>
  </si>
  <si>
    <t>Subtotal before Contribution</t>
  </si>
  <si>
    <t>Excess Revenues /(Expenses)</t>
  </si>
  <si>
    <t>ACADEMY</t>
  </si>
  <si>
    <t>Net Academy III</t>
  </si>
  <si>
    <t xml:space="preserve">Academy Revenues           </t>
  </si>
  <si>
    <t xml:space="preserve">Net Academy I   </t>
  </si>
  <si>
    <t>Net Academy II</t>
  </si>
  <si>
    <t>Net Ballet Program</t>
  </si>
  <si>
    <t>Toddler Revenue</t>
  </si>
  <si>
    <t>Net Toddler Program</t>
  </si>
  <si>
    <t>Net Teen Zone Program</t>
  </si>
  <si>
    <t>Cotillion Program Expense</t>
  </si>
  <si>
    <t>Net Cotillion Program</t>
  </si>
  <si>
    <t>Total Academy Program</t>
  </si>
  <si>
    <t xml:space="preserve">  Revenue</t>
  </si>
  <si>
    <t xml:space="preserve">  Expenses</t>
  </si>
  <si>
    <t xml:space="preserve">  Net</t>
  </si>
  <si>
    <t>ADULTS</t>
  </si>
  <si>
    <t>Adult Revenue</t>
  </si>
  <si>
    <t>Adult Supervision</t>
  </si>
  <si>
    <t xml:space="preserve">Net Spring </t>
  </si>
  <si>
    <t>Adult Revenues</t>
  </si>
  <si>
    <t xml:space="preserve">Net Summer </t>
  </si>
  <si>
    <t>Net Fall</t>
  </si>
  <si>
    <t>Adult Winter</t>
  </si>
  <si>
    <t xml:space="preserve">Net Winter </t>
  </si>
  <si>
    <t>Total Adult Program</t>
  </si>
  <si>
    <t>Supervision</t>
  </si>
  <si>
    <t>CAMPS</t>
  </si>
  <si>
    <t xml:space="preserve">CIT Revenue </t>
  </si>
  <si>
    <t>CIT Expenses</t>
  </si>
  <si>
    <t xml:space="preserve">Net CIT Camp </t>
  </si>
  <si>
    <t>Angel Island Expense</t>
  </si>
  <si>
    <t xml:space="preserve">Net Angel Island </t>
  </si>
  <si>
    <t>Art &amp; Garden Camp Revenue</t>
  </si>
  <si>
    <t>Art &amp; Garden Camp Expenses</t>
  </si>
  <si>
    <t>Net Art &amp; Garden camp</t>
  </si>
  <si>
    <t>Fantastical Adventures Revenue</t>
  </si>
  <si>
    <t>Fantastical Adventures Expenses</t>
  </si>
  <si>
    <t>Net Camp FA</t>
  </si>
  <si>
    <t>Total Camps</t>
  </si>
  <si>
    <t>OTHER PROGRAMS</t>
  </si>
  <si>
    <t>Summer Youth Revenues</t>
  </si>
  <si>
    <t>Summer Youth Expenses</t>
  </si>
  <si>
    <t>Net Summer Youth</t>
  </si>
  <si>
    <t>Taekwondo Program Revenues</t>
  </si>
  <si>
    <t>Taekwondo Program Expenses</t>
  </si>
  <si>
    <t>Net Taekwondo Program</t>
  </si>
  <si>
    <t>Tennis Program Revenues</t>
  </si>
  <si>
    <t>Tennis Program Expenses</t>
  </si>
  <si>
    <t>Net Tennis Program</t>
  </si>
  <si>
    <t>BB League Expenses</t>
  </si>
  <si>
    <t>Net Tennis Courts</t>
  </si>
  <si>
    <t>Tennis Court Revenues</t>
  </si>
  <si>
    <t>Tennis Courts Expenses</t>
  </si>
  <si>
    <t>Special Event Revenues</t>
  </si>
  <si>
    <t>Special Event Expenses</t>
  </si>
  <si>
    <t>Net Special Events</t>
  </si>
  <si>
    <t>Clothing/Uniform Sales</t>
  </si>
  <si>
    <t>Net Clothing Sales</t>
  </si>
  <si>
    <t>Total Other Program</t>
  </si>
  <si>
    <t>FACILITY RENTALS</t>
  </si>
  <si>
    <t>Tiburon Community Room Revenue</t>
  </si>
  <si>
    <t>Tiburon Community Room Expense</t>
  </si>
  <si>
    <t>Net Tiburon Community Room</t>
  </si>
  <si>
    <t>Belvedere Community Ctr Revenues</t>
  </si>
  <si>
    <t>Belvedere Community Ctr Expense</t>
  </si>
  <si>
    <t>Net Belvedere Community Ctr</t>
  </si>
  <si>
    <t>Dairy Knoll Rental Revenue</t>
  </si>
  <si>
    <t>Dairy Knoll Rental Expenses</t>
  </si>
  <si>
    <t xml:space="preserve">Net Dairy Knoll </t>
  </si>
  <si>
    <t>Total Facility Rentals</t>
  </si>
  <si>
    <t>Revenue</t>
  </si>
  <si>
    <t>Expenses</t>
  </si>
  <si>
    <t xml:space="preserve">Net </t>
  </si>
  <si>
    <t>DAIRY KNOLL</t>
  </si>
  <si>
    <t>PG&amp;E   Electricity/Gas</t>
  </si>
  <si>
    <t>Water/Sewer</t>
  </si>
  <si>
    <t>Telephone/Communication/Fire</t>
  </si>
  <si>
    <t>Hosted email- messaging backup</t>
  </si>
  <si>
    <t>Tech Support</t>
  </si>
  <si>
    <t>Bldg Maintenance Expenses</t>
  </si>
  <si>
    <t>Building Supplies</t>
  </si>
  <si>
    <t>Custodial Supplies</t>
  </si>
  <si>
    <t xml:space="preserve">Custodian </t>
  </si>
  <si>
    <t>Total Dairy Knoll</t>
  </si>
  <si>
    <t>ADMINISTRATIVE EXPENSES</t>
  </si>
  <si>
    <t>Audit</t>
  </si>
  <si>
    <t>Auto Mileage Allowance</t>
  </si>
  <si>
    <t>Bank Charges</t>
  </si>
  <si>
    <t>Copy Machine</t>
  </si>
  <si>
    <t>Credit Card Charges</t>
  </si>
  <si>
    <t>Depreciation</t>
  </si>
  <si>
    <t xml:space="preserve">Equipment </t>
  </si>
  <si>
    <t>Fingerprinting</t>
  </si>
  <si>
    <t>Office Supplies</t>
  </si>
  <si>
    <t>Payroll Taxes</t>
  </si>
  <si>
    <t>Postage</t>
  </si>
  <si>
    <t>Professional Services</t>
  </si>
  <si>
    <t>Publicity</t>
  </si>
  <si>
    <t>Recognition</t>
  </si>
  <si>
    <t>Registratrion Software (Perfect Mind)</t>
  </si>
  <si>
    <t xml:space="preserve">Workman's Compensation Ins. </t>
  </si>
  <si>
    <t>Unemployment Insurance</t>
  </si>
  <si>
    <t>Health &amp; Dental</t>
  </si>
  <si>
    <t>Conferences and Meetings</t>
  </si>
  <si>
    <t>Mass Mutual Retirement Benefits</t>
  </si>
  <si>
    <t xml:space="preserve">Administrative Personnel Costs </t>
  </si>
  <si>
    <t>SPECIAL EVENTS</t>
  </si>
  <si>
    <t>Bunny Hop Expense</t>
  </si>
  <si>
    <t>Bunny Hop Staffing</t>
  </si>
  <si>
    <t>Tiburon Taps Revenue</t>
  </si>
  <si>
    <t>Tiburon Taps Expense</t>
  </si>
  <si>
    <t>Tiburon Taps Staffing</t>
  </si>
  <si>
    <t>Half Marathon Revenue</t>
  </si>
  <si>
    <t>Half Marathon Expense</t>
  </si>
  <si>
    <t>Half Marathon Staffing</t>
  </si>
  <si>
    <t>Boo Bash Revenue</t>
  </si>
  <si>
    <t>Boo Bash Expense</t>
  </si>
  <si>
    <t>Boo BashStaffing</t>
  </si>
  <si>
    <t>Santas Breakfast Revenue</t>
  </si>
  <si>
    <t>Santas Breakfast Expense</t>
  </si>
  <si>
    <t>Santas Breakfast Staffing</t>
  </si>
  <si>
    <t>Father Daughter Dance Revenue</t>
  </si>
  <si>
    <t>Father Daughter Dance Expense</t>
  </si>
  <si>
    <t>Father Daughter Dance Staffing</t>
  </si>
  <si>
    <t>Misc Revenue</t>
  </si>
  <si>
    <t>Misc Expense (portion of staff salary)</t>
  </si>
  <si>
    <t>Net Misc (SE-Misc)</t>
  </si>
  <si>
    <t>Total Special Event Revenue</t>
  </si>
  <si>
    <t>Total Special Event Expense</t>
  </si>
  <si>
    <t>Total Special Event Staffing</t>
  </si>
  <si>
    <t>Net Special Event</t>
  </si>
  <si>
    <t>Approved</t>
  </si>
  <si>
    <t>Clothing/Uniform Expenses</t>
  </si>
  <si>
    <t>Teen Revenue</t>
  </si>
  <si>
    <t>Teen Expense</t>
  </si>
  <si>
    <t xml:space="preserve">Net  </t>
  </si>
  <si>
    <t>Net Revenue before depreciation</t>
  </si>
  <si>
    <t>Net Operating Income after depreciation</t>
  </si>
  <si>
    <t>Accounting and Payroll Charges/ADP</t>
  </si>
  <si>
    <t>Emergency Texting Program</t>
  </si>
  <si>
    <t>12 week burn August - October</t>
  </si>
  <si>
    <t>Description</t>
  </si>
  <si>
    <t>Baseline</t>
  </si>
  <si>
    <t>With adult &amp; youth programming for 3 months</t>
  </si>
  <si>
    <t xml:space="preserve">Adult </t>
  </si>
  <si>
    <t>Adult  Program Revenue</t>
  </si>
  <si>
    <t>12 weeks of net revenue</t>
  </si>
  <si>
    <t xml:space="preserve">Adult  Program Expense </t>
  </si>
  <si>
    <t>independent contractor payouts</t>
  </si>
  <si>
    <t xml:space="preserve">Youth </t>
  </si>
  <si>
    <t>Youth Revenue</t>
  </si>
  <si>
    <t>Youth Expense</t>
  </si>
  <si>
    <t>this includes all payroll for youth staff and supplies</t>
  </si>
  <si>
    <t>Tennis</t>
  </si>
  <si>
    <t>Tennis Revenue</t>
  </si>
  <si>
    <t>Tennis Expense</t>
  </si>
  <si>
    <t>Net additional revenue</t>
  </si>
  <si>
    <t>Admin staff payroll</t>
  </si>
  <si>
    <t>4 admin staff</t>
  </si>
  <si>
    <t>Buisness expenses</t>
  </si>
  <si>
    <t>pay out of staff vacation time</t>
  </si>
  <si>
    <t>Utilities</t>
  </si>
  <si>
    <t>Remaining summer payout and outstanding checks</t>
  </si>
  <si>
    <t>Total Ranch Expenses</t>
  </si>
  <si>
    <t>Net Profit/(loss)</t>
  </si>
  <si>
    <t xml:space="preserve">a one time payment </t>
  </si>
  <si>
    <t>Angel Island Revenue</t>
  </si>
  <si>
    <t xml:space="preserve">Internet </t>
  </si>
  <si>
    <t>FY 21-22</t>
  </si>
  <si>
    <t>Dance/Ballet Program Revenue</t>
  </si>
  <si>
    <t xml:space="preserve">Bunny Hop Revenue  </t>
  </si>
  <si>
    <t xml:space="preserve"> Budget for FY 2021-22   - March 1, 2021 - February 28, 2022</t>
  </si>
  <si>
    <t xml:space="preserve">Academy Revenues </t>
  </si>
  <si>
    <t>Fall  (AC1)  2021</t>
  </si>
  <si>
    <t>Winter  (AC2) 2021-22</t>
  </si>
  <si>
    <t>Academy Payroll</t>
  </si>
  <si>
    <t>Academy Expenses and Contractor Payouts</t>
  </si>
  <si>
    <t>Toddler Expenses and Payroll</t>
  </si>
  <si>
    <t xml:space="preserve">Cotillion Program Revenue </t>
  </si>
  <si>
    <t>Dance/Ballet Program Expenses and Payroll</t>
  </si>
  <si>
    <t>Spring (AC3) 2021</t>
  </si>
  <si>
    <t>Adult Spring 2021</t>
  </si>
  <si>
    <t>Adult Summer 2021</t>
  </si>
  <si>
    <t>Adult Fall 2021</t>
  </si>
  <si>
    <t xml:space="preserve">BB League Revenues </t>
  </si>
  <si>
    <t>Cash on Hand at 2/29/2022</t>
  </si>
  <si>
    <t>THE RANCH FISCAL YEAR: MARCH 1, 2021 - FEBRUARY 29, 2022</t>
  </si>
  <si>
    <t>City/Town Financial Contribution/ Donations</t>
  </si>
  <si>
    <t>Tournament Expense</t>
  </si>
  <si>
    <t>Tournament Staffing</t>
  </si>
  <si>
    <t xml:space="preserve">Administrative Staff Payroll </t>
  </si>
  <si>
    <t>Adult Recreation Supervisor</t>
  </si>
  <si>
    <t>Youth Recreation Supervisor</t>
  </si>
  <si>
    <t>Current pay 20-21 FY</t>
  </si>
  <si>
    <t>Office Administrator</t>
  </si>
  <si>
    <t>$0 currently not employeed</t>
  </si>
  <si>
    <t>Recreation Director</t>
  </si>
  <si>
    <t xml:space="preserve">All these positions, once full time, would receive full benefits </t>
  </si>
  <si>
    <t>$32 hour at 30 hours = $49920</t>
  </si>
  <si>
    <t>$30 hour at 35 hours = $54600</t>
  </si>
  <si>
    <t>$30 hour at 25 hours = $39000</t>
  </si>
  <si>
    <t>$30 hour at 30 hours = $46800</t>
  </si>
  <si>
    <t>2nd Youth Recreation Supervisor</t>
  </si>
  <si>
    <t>ADMIN POSITIONS</t>
  </si>
  <si>
    <t xml:space="preserve">21-22 FY TIMELINE: increase to pay and staffing, if budget goals are met and able to increase in programming </t>
  </si>
  <si>
    <t>March</t>
  </si>
  <si>
    <t>May</t>
  </si>
  <si>
    <t>June</t>
  </si>
  <si>
    <t>July</t>
  </si>
  <si>
    <t>August</t>
  </si>
  <si>
    <t>Sept</t>
  </si>
  <si>
    <t>Oct</t>
  </si>
  <si>
    <t>Nov</t>
  </si>
  <si>
    <t>Dec</t>
  </si>
  <si>
    <t>Jan</t>
  </si>
  <si>
    <t>Feb</t>
  </si>
  <si>
    <t>April</t>
  </si>
  <si>
    <t xml:space="preserve">TOTAL </t>
  </si>
  <si>
    <t>$58,240 is the base minimum exempt salary for the State of California</t>
  </si>
  <si>
    <t>Proposed Bank Balance as of 3/1/2021</t>
  </si>
  <si>
    <t>Cash on Hand on 3/1/2021</t>
  </si>
  <si>
    <t>March Actuals</t>
  </si>
  <si>
    <t>Year to Date</t>
  </si>
  <si>
    <t>Year End</t>
  </si>
  <si>
    <t>Projections</t>
  </si>
  <si>
    <t>19-20 Year</t>
  </si>
  <si>
    <t>End Financials</t>
  </si>
  <si>
    <t>19-20 FY</t>
  </si>
  <si>
    <t xml:space="preserve">End </t>
  </si>
  <si>
    <t>20-21 FY</t>
  </si>
  <si>
    <t xml:space="preserve">End  </t>
  </si>
  <si>
    <t>Birthday Party Expense</t>
  </si>
  <si>
    <t>Net Birthday Program</t>
  </si>
  <si>
    <t>Birthday Party Revenue</t>
  </si>
  <si>
    <t xml:space="preserve">20-21 Year </t>
  </si>
  <si>
    <t>End Financals</t>
  </si>
  <si>
    <t>Administrative Expense Reimbursement</t>
  </si>
  <si>
    <t xml:space="preserve">Tournament Revenue </t>
  </si>
  <si>
    <t xml:space="preserve">Net Golf Tournament </t>
  </si>
  <si>
    <t>Net Bunny Hop</t>
  </si>
  <si>
    <t xml:space="preserve">Net Tiburon Taps </t>
  </si>
  <si>
    <t>Net Half Marathon</t>
  </si>
  <si>
    <t xml:space="preserve">Net Boo Bash </t>
  </si>
  <si>
    <t>Net Santas Breakfast</t>
  </si>
  <si>
    <t xml:space="preserve">Net Father Daughter Dance </t>
  </si>
  <si>
    <t>APPROVED Projected Net Revenue for  21-22</t>
  </si>
  <si>
    <t>March increase</t>
  </si>
  <si>
    <t>Summer increase</t>
  </si>
  <si>
    <t>Fall increase</t>
  </si>
  <si>
    <t>$60,000 exempt salary full time</t>
  </si>
  <si>
    <t>$65,000 exempt salary full time</t>
  </si>
  <si>
    <t>$72,000 exempt full time salary</t>
  </si>
  <si>
    <t>$70,000 exempt full time salary</t>
  </si>
  <si>
    <t>$32 hour at 16 hours a week</t>
  </si>
  <si>
    <t>(Youth Recreation Coordinator - within academy payroll)</t>
  </si>
  <si>
    <t>$58,240 exempt salary full time</t>
  </si>
  <si>
    <t>TOTAL ADMIN PAYROLL FOR YEAR: $319258</t>
  </si>
  <si>
    <t>Brochure Ad Income</t>
  </si>
  <si>
    <t>Brochure Expense</t>
  </si>
  <si>
    <t>Brochures (used to be in OTHER section)</t>
  </si>
  <si>
    <t>2018/19 check adjustments</t>
  </si>
  <si>
    <t>Processing Fees (new to 2021)</t>
  </si>
  <si>
    <t>tennis court resurface (2019)</t>
  </si>
  <si>
    <t>Strategic planning expenses (2019)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</si>
</sst>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[$$-409]* #,##0.00_);_([$$-409]* \(#,##0.00\);_([$$-409]* &quot;-&quot;??_);_(@_)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Helvetica"/>
      <family val="2"/>
    </font>
    <font>
      <sz val="12"/>
      <color theme="1"/>
      <name val="Helvetica"/>
      <family val="2"/>
    </font>
    <font>
      <u/>
      <sz val="12"/>
      <color theme="1"/>
      <name val="Helvetica"/>
      <family val="2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Source Sans Pro"/>
      <family val="2"/>
    </font>
    <font>
      <sz val="11"/>
      <name val="Source Sans Pro"/>
      <family val="2"/>
    </font>
    <font>
      <sz val="11"/>
      <color theme="1"/>
      <name val="Source Sans Pro"/>
      <family val="2"/>
    </font>
    <font>
      <b/>
      <sz val="11"/>
      <color theme="1"/>
      <name val="Source Sans Pro"/>
      <family val="2"/>
    </font>
    <font>
      <sz val="11"/>
      <color theme="3" tint="0.39997558519241921"/>
      <name val="Source Sans Pro"/>
      <family val="2"/>
    </font>
    <font>
      <sz val="11"/>
      <color indexed="12"/>
      <name val="Source Sans Pro"/>
      <family val="2"/>
    </font>
    <font>
      <b/>
      <sz val="11"/>
      <color indexed="12"/>
      <name val="Source Sans Pro"/>
      <family val="2"/>
    </font>
    <font>
      <sz val="10"/>
      <name val="Source Sans Pro"/>
      <family val="2"/>
    </font>
    <font>
      <sz val="10"/>
      <name val="Arial"/>
      <family val="2"/>
    </font>
    <font>
      <i/>
      <sz val="11"/>
      <name val="Source Sans Pro"/>
      <family val="2"/>
    </font>
    <font>
      <b/>
      <sz val="11"/>
      <color theme="3"/>
      <name val="Source Sans Pro"/>
      <family val="2"/>
    </font>
  </fonts>
  <fills count="12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2" fillId="0" borderId="0"/>
    <xf numFmtId="44" fontId="2" fillId="0" borderId="0" applyFont="0" applyFill="0" applyBorder="0" applyAlignment="0" applyProtection="0"/>
    <xf numFmtId="0" fontId="29" fillId="0" borderId="0"/>
    <xf numFmtId="43" fontId="2" fillId="0" borderId="0" applyFont="0" applyFill="0" applyBorder="0" applyAlignment="0" applyProtection="0"/>
  </cellStyleXfs>
  <cellXfs count="324">
    <xf numFmtId="0" fontId="0" fillId="0" borderId="0" xfId="0"/>
    <xf numFmtId="0" fontId="4" fillId="0" borderId="0" xfId="0" applyFont="1"/>
    <xf numFmtId="0" fontId="0" fillId="0" borderId="20" xfId="0" applyBorder="1"/>
    <xf numFmtId="44" fontId="0" fillId="0" borderId="0" xfId="4" applyFont="1"/>
    <xf numFmtId="44" fontId="0" fillId="0" borderId="0" xfId="4" applyFont="1" applyFill="1"/>
    <xf numFmtId="0" fontId="8" fillId="3" borderId="0" xfId="0" applyFont="1" applyFill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0" xfId="0" applyFont="1"/>
    <xf numFmtId="164" fontId="9" fillId="0" borderId="0" xfId="0" applyNumberFormat="1" applyFont="1"/>
    <xf numFmtId="164" fontId="10" fillId="0" borderId="0" xfId="0" applyNumberFormat="1" applyFont="1"/>
    <xf numFmtId="164" fontId="9" fillId="0" borderId="0" xfId="4" applyNumberFormat="1" applyFont="1"/>
    <xf numFmtId="0" fontId="8" fillId="0" borderId="24" xfId="0" applyFont="1" applyBorder="1"/>
    <xf numFmtId="164" fontId="8" fillId="0" borderId="24" xfId="0" applyNumberFormat="1" applyFont="1" applyBorder="1"/>
    <xf numFmtId="0" fontId="11" fillId="0" borderId="0" xfId="0" applyFont="1"/>
    <xf numFmtId="164" fontId="11" fillId="0" borderId="0" xfId="0" applyNumberFormat="1" applyFont="1"/>
    <xf numFmtId="164" fontId="12" fillId="0" borderId="0" xfId="0" applyNumberFormat="1" applyFont="1"/>
    <xf numFmtId="164" fontId="11" fillId="0" borderId="0" xfId="4" applyNumberFormat="1" applyFont="1"/>
    <xf numFmtId="0" fontId="11" fillId="0" borderId="21" xfId="0" applyFont="1" applyBorder="1"/>
    <xf numFmtId="164" fontId="11" fillId="0" borderId="22" xfId="0" applyNumberFormat="1" applyFont="1" applyBorder="1"/>
    <xf numFmtId="164" fontId="11" fillId="0" borderId="23" xfId="0" applyNumberFormat="1" applyFont="1" applyBorder="1"/>
    <xf numFmtId="164" fontId="13" fillId="0" borderId="0" xfId="0" applyNumberFormat="1" applyFont="1"/>
    <xf numFmtId="164" fontId="11" fillId="0" borderId="22" xfId="4" applyNumberFormat="1" applyFont="1" applyBorder="1"/>
    <xf numFmtId="164" fontId="11" fillId="0" borderId="23" xfId="4" applyNumberFormat="1" applyFont="1" applyBorder="1"/>
    <xf numFmtId="0" fontId="12" fillId="0" borderId="0" xfId="0" applyFont="1"/>
    <xf numFmtId="0" fontId="11" fillId="0" borderId="24" xfId="0" applyFont="1" applyBorder="1"/>
    <xf numFmtId="164" fontId="11" fillId="0" borderId="24" xfId="0" applyNumberFormat="1" applyFont="1" applyBorder="1"/>
    <xf numFmtId="0" fontId="11" fillId="3" borderId="13" xfId="0" applyFont="1" applyFill="1" applyBorder="1" applyAlignment="1">
      <alignment horizontal="center" wrapText="1"/>
    </xf>
    <xf numFmtId="0" fontId="0" fillId="0" borderId="0" xfId="0" applyFill="1" applyBorder="1"/>
    <xf numFmtId="44" fontId="0" fillId="0" borderId="0" xfId="4" applyFont="1" applyFill="1" applyBorder="1"/>
    <xf numFmtId="0" fontId="5" fillId="0" borderId="0" xfId="0" applyFont="1" applyFill="1" applyBorder="1"/>
    <xf numFmtId="0" fontId="14" fillId="0" borderId="0" xfId="0" applyFont="1" applyFill="1" applyBorder="1"/>
    <xf numFmtId="0" fontId="15" fillId="4" borderId="25" xfId="0" applyFont="1" applyFill="1" applyBorder="1" applyAlignment="1">
      <alignment horizontal="left"/>
    </xf>
    <xf numFmtId="0" fontId="15" fillId="5" borderId="26" xfId="0" applyFont="1" applyFill="1" applyBorder="1" applyAlignment="1">
      <alignment horizontal="left"/>
    </xf>
    <xf numFmtId="44" fontId="15" fillId="5" borderId="2" xfId="4" applyFont="1" applyFill="1" applyBorder="1"/>
    <xf numFmtId="0" fontId="16" fillId="5" borderId="6" xfId="0" applyFont="1" applyFill="1" applyBorder="1"/>
    <xf numFmtId="44" fontId="16" fillId="5" borderId="7" xfId="4" applyFont="1" applyFill="1" applyBorder="1"/>
    <xf numFmtId="0" fontId="4" fillId="0" borderId="13" xfId="0" applyFont="1" applyBorder="1"/>
    <xf numFmtId="0" fontId="14" fillId="0" borderId="0" xfId="0" applyFont="1"/>
    <xf numFmtId="0" fontId="15" fillId="0" borderId="13" xfId="0" applyFont="1" applyBorder="1"/>
    <xf numFmtId="0" fontId="7" fillId="0" borderId="0" xfId="0" applyFont="1" applyBorder="1"/>
    <xf numFmtId="0" fontId="15" fillId="0" borderId="0" xfId="0" applyFont="1" applyBorder="1"/>
    <xf numFmtId="0" fontId="0" fillId="0" borderId="0" xfId="0" applyBorder="1"/>
    <xf numFmtId="0" fontId="17" fillId="0" borderId="0" xfId="0" applyFont="1"/>
    <xf numFmtId="0" fontId="16" fillId="0" borderId="13" xfId="0" applyFont="1" applyBorder="1"/>
    <xf numFmtId="44" fontId="15" fillId="0" borderId="13" xfId="4" applyFont="1" applyBorder="1"/>
    <xf numFmtId="0" fontId="16" fillId="0" borderId="0" xfId="0" applyFont="1" applyBorder="1"/>
    <xf numFmtId="44" fontId="15" fillId="0" borderId="0" xfId="4" applyFont="1" applyBorder="1"/>
    <xf numFmtId="0" fontId="18" fillId="0" borderId="13" xfId="0" applyFont="1" applyBorder="1"/>
    <xf numFmtId="0" fontId="19" fillId="0" borderId="13" xfId="0" applyFont="1" applyBorder="1"/>
    <xf numFmtId="44" fontId="19" fillId="0" borderId="13" xfId="4" applyFont="1" applyBorder="1"/>
    <xf numFmtId="0" fontId="20" fillId="0" borderId="0" xfId="0" applyFont="1"/>
    <xf numFmtId="0" fontId="6" fillId="0" borderId="0" xfId="0" applyFont="1" applyAlignment="1">
      <alignment horizontal="right"/>
    </xf>
    <xf numFmtId="165" fontId="6" fillId="0" borderId="0" xfId="4" applyNumberFormat="1" applyFont="1" applyAlignment="1">
      <alignment horizontal="left"/>
    </xf>
    <xf numFmtId="0" fontId="0" fillId="0" borderId="0" xfId="0" applyAlignment="1">
      <alignment horizontal="left"/>
    </xf>
    <xf numFmtId="16" fontId="4" fillId="0" borderId="13" xfId="0" applyNumberFormat="1" applyFont="1" applyBorder="1" applyAlignment="1">
      <alignment horizontal="left"/>
    </xf>
    <xf numFmtId="44" fontId="15" fillId="0" borderId="13" xfId="4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21" fillId="0" borderId="0" xfId="0" applyFont="1" applyAlignment="1" applyProtection="1"/>
    <xf numFmtId="3" fontId="22" fillId="0" borderId="0" xfId="0" applyNumberFormat="1" applyFont="1" applyFill="1"/>
    <xf numFmtId="0" fontId="23" fillId="0" borderId="0" xfId="0" applyFont="1"/>
    <xf numFmtId="0" fontId="21" fillId="0" borderId="0" xfId="0" applyFont="1" applyFill="1" applyAlignment="1" applyProtection="1"/>
    <xf numFmtId="0" fontId="21" fillId="0" borderId="0" xfId="0" applyFont="1"/>
    <xf numFmtId="3" fontId="24" fillId="2" borderId="1" xfId="0" applyNumberFormat="1" applyFont="1" applyFill="1" applyBorder="1" applyAlignment="1">
      <alignment horizontal="center"/>
    </xf>
    <xf numFmtId="3" fontId="24" fillId="2" borderId="2" xfId="0" applyNumberFormat="1" applyFont="1" applyFill="1" applyBorder="1" applyAlignment="1">
      <alignment horizontal="center"/>
    </xf>
    <xf numFmtId="3" fontId="24" fillId="2" borderId="5" xfId="0" applyNumberFormat="1" applyFont="1" applyFill="1" applyBorder="1" applyAlignment="1">
      <alignment horizontal="center"/>
    </xf>
    <xf numFmtId="0" fontId="21" fillId="0" borderId="0" xfId="0" applyFont="1" applyAlignment="1" applyProtection="1">
      <alignment horizontal="left"/>
    </xf>
    <xf numFmtId="0" fontId="22" fillId="0" borderId="0" xfId="0" applyFont="1"/>
    <xf numFmtId="0" fontId="22" fillId="0" borderId="0" xfId="0" applyFont="1" applyAlignment="1" applyProtection="1">
      <alignment horizontal="left"/>
    </xf>
    <xf numFmtId="0" fontId="21" fillId="0" borderId="0" xfId="0" applyFont="1" applyBorder="1" applyAlignment="1" applyProtection="1">
      <alignment horizontal="left"/>
    </xf>
    <xf numFmtId="0" fontId="22" fillId="0" borderId="0" xfId="0" applyFont="1" applyBorder="1"/>
    <xf numFmtId="0" fontId="22" fillId="0" borderId="0" xfId="0" applyFont="1" applyBorder="1" applyAlignment="1" applyProtection="1">
      <alignment horizontal="left"/>
    </xf>
    <xf numFmtId="0" fontId="21" fillId="0" borderId="20" xfId="0" applyFont="1" applyBorder="1" applyAlignment="1" applyProtection="1">
      <alignment horizontal="left"/>
    </xf>
    <xf numFmtId="0" fontId="21" fillId="0" borderId="0" xfId="0" applyFont="1" applyBorder="1"/>
    <xf numFmtId="0" fontId="21" fillId="0" borderId="6" xfId="0" applyFont="1" applyFill="1" applyBorder="1" applyAlignment="1" applyProtection="1">
      <alignment horizontal="left"/>
    </xf>
    <xf numFmtId="0" fontId="22" fillId="0" borderId="0" xfId="0" applyFont="1" applyFill="1" applyBorder="1" applyAlignment="1" applyProtection="1">
      <alignment horizontal="left"/>
    </xf>
    <xf numFmtId="3" fontId="22" fillId="0" borderId="10" xfId="0" applyNumberFormat="1" applyFont="1" applyFill="1" applyBorder="1"/>
    <xf numFmtId="0" fontId="21" fillId="0" borderId="0" xfId="0" applyFont="1" applyFill="1" applyBorder="1" applyAlignment="1" applyProtection="1">
      <alignment horizontal="left"/>
    </xf>
    <xf numFmtId="3" fontId="21" fillId="0" borderId="12" xfId="0" applyNumberFormat="1" applyFont="1" applyFill="1" applyBorder="1"/>
    <xf numFmtId="3" fontId="21" fillId="0" borderId="0" xfId="0" applyNumberFormat="1" applyFont="1" applyFill="1" applyBorder="1"/>
    <xf numFmtId="3" fontId="22" fillId="0" borderId="0" xfId="0" applyNumberFormat="1" applyFont="1" applyFill="1" applyBorder="1"/>
    <xf numFmtId="3" fontId="22" fillId="2" borderId="15" xfId="0" applyNumberFormat="1" applyFont="1" applyFill="1" applyBorder="1" applyAlignment="1">
      <alignment horizontal="center"/>
    </xf>
    <xf numFmtId="3" fontId="22" fillId="2" borderId="15" xfId="0" applyNumberFormat="1" applyFont="1" applyFill="1" applyBorder="1"/>
    <xf numFmtId="3" fontId="25" fillId="2" borderId="15" xfId="0" applyNumberFormat="1" applyFont="1" applyFill="1" applyBorder="1"/>
    <xf numFmtId="3" fontId="21" fillId="2" borderId="15" xfId="0" applyNumberFormat="1" applyFont="1" applyFill="1" applyBorder="1" applyAlignment="1" applyProtection="1">
      <alignment horizontal="right"/>
    </xf>
    <xf numFmtId="3" fontId="25" fillId="2" borderId="15" xfId="0" applyNumberFormat="1" applyFont="1" applyFill="1" applyBorder="1" applyAlignment="1" applyProtection="1">
      <alignment horizontal="right"/>
    </xf>
    <xf numFmtId="3" fontId="22" fillId="2" borderId="15" xfId="0" applyNumberFormat="1" applyFont="1" applyFill="1" applyBorder="1" applyAlignment="1" applyProtection="1">
      <alignment horizontal="left"/>
    </xf>
    <xf numFmtId="3" fontId="27" fillId="0" borderId="0" xfId="0" applyNumberFormat="1" applyFont="1" applyFill="1" applyBorder="1" applyAlignment="1" applyProtection="1">
      <alignment horizontal="right"/>
    </xf>
    <xf numFmtId="3" fontId="22" fillId="2" borderId="2" xfId="0" applyNumberFormat="1" applyFont="1" applyFill="1" applyBorder="1"/>
    <xf numFmtId="3" fontId="21" fillId="0" borderId="11" xfId="0" applyNumberFormat="1" applyFont="1" applyFill="1" applyBorder="1" applyAlignment="1" applyProtection="1">
      <alignment horizontal="right"/>
    </xf>
    <xf numFmtId="3" fontId="21" fillId="0" borderId="0" xfId="0" applyNumberFormat="1" applyFont="1" applyFill="1" applyBorder="1" applyAlignment="1" applyProtection="1">
      <alignment horizontal="right"/>
    </xf>
    <xf numFmtId="0" fontId="21" fillId="0" borderId="16" xfId="0" applyFont="1" applyBorder="1"/>
    <xf numFmtId="0" fontId="22" fillId="0" borderId="17" xfId="0" applyFont="1" applyBorder="1"/>
    <xf numFmtId="3" fontId="22" fillId="2" borderId="1" xfId="0" applyNumberFormat="1" applyFont="1" applyFill="1" applyBorder="1"/>
    <xf numFmtId="0" fontId="22" fillId="0" borderId="0" xfId="0" applyFont="1" applyFill="1" applyAlignment="1" applyProtection="1">
      <alignment horizontal="left"/>
    </xf>
    <xf numFmtId="0" fontId="21" fillId="0" borderId="6" xfId="0" applyFont="1" applyBorder="1"/>
    <xf numFmtId="0" fontId="21" fillId="0" borderId="0" xfId="0" applyFont="1" applyFill="1" applyBorder="1"/>
    <xf numFmtId="3" fontId="26" fillId="0" borderId="0" xfId="0" applyNumberFormat="1" applyFont="1" applyFill="1" applyBorder="1"/>
    <xf numFmtId="0" fontId="22" fillId="0" borderId="18" xfId="0" applyFont="1" applyBorder="1"/>
    <xf numFmtId="3" fontId="22" fillId="2" borderId="19" xfId="0" applyNumberFormat="1" applyFont="1" applyFill="1" applyBorder="1"/>
    <xf numFmtId="3" fontId="22" fillId="2" borderId="7" xfId="0" applyNumberFormat="1" applyFont="1" applyFill="1" applyBorder="1"/>
    <xf numFmtId="44" fontId="15" fillId="0" borderId="0" xfId="4" applyFont="1"/>
    <xf numFmtId="0" fontId="16" fillId="4" borderId="30" xfId="0" applyFont="1" applyFill="1" applyBorder="1" applyAlignment="1">
      <alignment horizontal="left"/>
    </xf>
    <xf numFmtId="44" fontId="16" fillId="4" borderId="5" xfId="4" applyFont="1" applyFill="1" applyBorder="1"/>
    <xf numFmtId="0" fontId="15" fillId="4" borderId="13" xfId="0" applyFont="1" applyFill="1" applyBorder="1" applyAlignment="1">
      <alignment horizontal="left"/>
    </xf>
    <xf numFmtId="44" fontId="15" fillId="4" borderId="13" xfId="4" applyFont="1" applyFill="1" applyBorder="1"/>
    <xf numFmtId="8" fontId="15" fillId="4" borderId="1" xfId="4" applyNumberFormat="1" applyFont="1" applyFill="1" applyBorder="1"/>
    <xf numFmtId="0" fontId="0" fillId="0" borderId="0" xfId="0" applyFill="1"/>
    <xf numFmtId="3" fontId="24" fillId="6" borderId="1" xfId="0" applyNumberFormat="1" applyFont="1" applyFill="1" applyBorder="1" applyAlignment="1">
      <alignment horizontal="center"/>
    </xf>
    <xf numFmtId="3" fontId="24" fillId="6" borderId="2" xfId="0" applyNumberFormat="1" applyFont="1" applyFill="1" applyBorder="1" applyAlignment="1">
      <alignment horizontal="center"/>
    </xf>
    <xf numFmtId="3" fontId="24" fillId="6" borderId="5" xfId="0" applyNumberFormat="1" applyFont="1" applyFill="1" applyBorder="1" applyAlignment="1">
      <alignment horizontal="center"/>
    </xf>
    <xf numFmtId="3" fontId="24" fillId="6" borderId="3" xfId="0" applyNumberFormat="1" applyFont="1" applyFill="1" applyBorder="1" applyAlignment="1">
      <alignment horizontal="right"/>
    </xf>
    <xf numFmtId="3" fontId="23" fillId="6" borderId="3" xfId="0" applyNumberFormat="1" applyFont="1" applyFill="1" applyBorder="1" applyAlignment="1">
      <alignment horizontal="right"/>
    </xf>
    <xf numFmtId="3" fontId="23" fillId="6" borderId="3" xfId="0" applyNumberFormat="1" applyFont="1" applyFill="1" applyBorder="1" applyAlignment="1" applyProtection="1">
      <alignment horizontal="right"/>
    </xf>
    <xf numFmtId="3" fontId="24" fillId="6" borderId="8" xfId="0" applyNumberFormat="1" applyFont="1" applyFill="1" applyBorder="1" applyAlignment="1" applyProtection="1">
      <alignment horizontal="right"/>
    </xf>
    <xf numFmtId="3" fontId="23" fillId="6" borderId="3" xfId="0" applyNumberFormat="1" applyFont="1" applyFill="1" applyBorder="1"/>
    <xf numFmtId="3" fontId="24" fillId="6" borderId="8" xfId="0" applyNumberFormat="1" applyFont="1" applyFill="1" applyBorder="1"/>
    <xf numFmtId="3" fontId="23" fillId="6" borderId="8" xfId="0" applyNumberFormat="1" applyFont="1" applyFill="1" applyBorder="1" applyAlignment="1">
      <alignment horizontal="right"/>
    </xf>
    <xf numFmtId="3" fontId="24" fillId="6" borderId="14" xfId="0" applyNumberFormat="1" applyFont="1" applyFill="1" applyBorder="1" applyAlignment="1">
      <alignment horizontal="right"/>
    </xf>
    <xf numFmtId="3" fontId="24" fillId="6" borderId="10" xfId="0" applyNumberFormat="1" applyFont="1" applyFill="1" applyBorder="1"/>
    <xf numFmtId="3" fontId="24" fillId="6" borderId="3" xfId="0" applyNumberFormat="1" applyFont="1" applyFill="1" applyBorder="1"/>
    <xf numFmtId="3" fontId="24" fillId="6" borderId="12" xfId="0" applyNumberFormat="1" applyFont="1" applyFill="1" applyBorder="1" applyAlignment="1" applyProtection="1">
      <alignment horizontal="right"/>
    </xf>
    <xf numFmtId="3" fontId="24" fillId="6" borderId="3" xfId="0" applyNumberFormat="1" applyFont="1" applyFill="1" applyBorder="1" applyAlignment="1" applyProtection="1">
      <alignment horizontal="right"/>
    </xf>
    <xf numFmtId="3" fontId="22" fillId="6" borderId="0" xfId="0" applyNumberFormat="1" applyFont="1" applyFill="1" applyBorder="1"/>
    <xf numFmtId="3" fontId="22" fillId="6" borderId="15" xfId="0" applyNumberFormat="1" applyFont="1" applyFill="1" applyBorder="1" applyAlignment="1">
      <alignment horizontal="center"/>
    </xf>
    <xf numFmtId="3" fontId="22" fillId="6" borderId="15" xfId="0" applyNumberFormat="1" applyFont="1" applyFill="1" applyBorder="1"/>
    <xf numFmtId="3" fontId="21" fillId="6" borderId="7" xfId="0" applyNumberFormat="1" applyFont="1" applyFill="1" applyBorder="1" applyAlignment="1" applyProtection="1">
      <alignment horizontal="right"/>
    </xf>
    <xf numFmtId="3" fontId="25" fillId="6" borderId="15" xfId="0" applyNumberFormat="1" applyFont="1" applyFill="1" applyBorder="1"/>
    <xf numFmtId="3" fontId="21" fillId="6" borderId="15" xfId="0" applyNumberFormat="1" applyFont="1" applyFill="1" applyBorder="1" applyAlignment="1" applyProtection="1">
      <alignment horizontal="right"/>
    </xf>
    <xf numFmtId="3" fontId="25" fillId="6" borderId="15" xfId="0" applyNumberFormat="1" applyFont="1" applyFill="1" applyBorder="1" applyAlignment="1" applyProtection="1">
      <alignment horizontal="right"/>
    </xf>
    <xf numFmtId="3" fontId="22" fillId="6" borderId="2" xfId="0" applyNumberFormat="1" applyFont="1" applyFill="1" applyBorder="1" applyAlignment="1" applyProtection="1">
      <alignment horizontal="right"/>
    </xf>
    <xf numFmtId="3" fontId="21" fillId="6" borderId="13" xfId="0" applyNumberFormat="1" applyFont="1" applyFill="1" applyBorder="1" applyAlignment="1" applyProtection="1">
      <alignment horizontal="right"/>
    </xf>
    <xf numFmtId="3" fontId="22" fillId="6" borderId="15" xfId="0" applyNumberFormat="1" applyFont="1" applyFill="1" applyBorder="1" applyAlignment="1" applyProtection="1">
      <alignment horizontal="left"/>
    </xf>
    <xf numFmtId="3" fontId="22" fillId="6" borderId="2" xfId="0" applyNumberFormat="1" applyFont="1" applyFill="1" applyBorder="1"/>
    <xf numFmtId="3" fontId="25" fillId="6" borderId="2" xfId="0" applyNumberFormat="1" applyFont="1" applyFill="1" applyBorder="1"/>
    <xf numFmtId="3" fontId="22" fillId="6" borderId="9" xfId="0" applyNumberFormat="1" applyFont="1" applyFill="1" applyBorder="1"/>
    <xf numFmtId="3" fontId="21" fillId="6" borderId="2" xfId="0" applyNumberFormat="1" applyFont="1" applyFill="1" applyBorder="1" applyAlignment="1" applyProtection="1">
      <alignment horizontal="right"/>
    </xf>
    <xf numFmtId="3" fontId="22" fillId="6" borderId="1" xfId="0" applyNumberFormat="1" applyFont="1" applyFill="1" applyBorder="1"/>
    <xf numFmtId="3" fontId="21" fillId="6" borderId="7" xfId="0" applyNumberFormat="1" applyFont="1" applyFill="1" applyBorder="1"/>
    <xf numFmtId="3" fontId="22" fillId="6" borderId="19" xfId="0" applyNumberFormat="1" applyFont="1" applyFill="1" applyBorder="1"/>
    <xf numFmtId="3" fontId="22" fillId="6" borderId="7" xfId="0" applyNumberFormat="1" applyFont="1" applyFill="1" applyBorder="1"/>
    <xf numFmtId="3" fontId="24" fillId="7" borderId="1" xfId="0" applyNumberFormat="1" applyFont="1" applyFill="1" applyBorder="1" applyAlignment="1">
      <alignment horizontal="center"/>
    </xf>
    <xf numFmtId="3" fontId="24" fillId="7" borderId="2" xfId="0" applyNumberFormat="1" applyFont="1" applyFill="1" applyBorder="1" applyAlignment="1">
      <alignment horizontal="center"/>
    </xf>
    <xf numFmtId="3" fontId="24" fillId="7" borderId="5" xfId="0" applyNumberFormat="1" applyFont="1" applyFill="1" applyBorder="1" applyAlignment="1">
      <alignment horizontal="center"/>
    </xf>
    <xf numFmtId="3" fontId="24" fillId="7" borderId="3" xfId="0" applyNumberFormat="1" applyFont="1" applyFill="1" applyBorder="1" applyAlignment="1">
      <alignment horizontal="right"/>
    </xf>
    <xf numFmtId="3" fontId="23" fillId="7" borderId="3" xfId="0" applyNumberFormat="1" applyFont="1" applyFill="1" applyBorder="1" applyAlignment="1">
      <alignment horizontal="right"/>
    </xf>
    <xf numFmtId="3" fontId="23" fillId="7" borderId="3" xfId="0" applyNumberFormat="1" applyFont="1" applyFill="1" applyBorder="1" applyAlignment="1" applyProtection="1">
      <alignment horizontal="right"/>
    </xf>
    <xf numFmtId="3" fontId="24" fillId="7" borderId="8" xfId="0" applyNumberFormat="1" applyFont="1" applyFill="1" applyBorder="1" applyAlignment="1" applyProtection="1">
      <alignment horizontal="right"/>
    </xf>
    <xf numFmtId="3" fontId="23" fillId="7" borderId="3" xfId="0" applyNumberFormat="1" applyFont="1" applyFill="1" applyBorder="1"/>
    <xf numFmtId="3" fontId="24" fillId="7" borderId="8" xfId="0" applyNumberFormat="1" applyFont="1" applyFill="1" applyBorder="1"/>
    <xf numFmtId="3" fontId="23" fillId="7" borderId="8" xfId="0" applyNumberFormat="1" applyFont="1" applyFill="1" applyBorder="1" applyAlignment="1">
      <alignment horizontal="right"/>
    </xf>
    <xf numFmtId="3" fontId="24" fillId="7" borderId="14" xfId="0" applyNumberFormat="1" applyFont="1" applyFill="1" applyBorder="1" applyAlignment="1">
      <alignment horizontal="right"/>
    </xf>
    <xf numFmtId="3" fontId="24" fillId="7" borderId="10" xfId="0" applyNumberFormat="1" applyFont="1" applyFill="1" applyBorder="1"/>
    <xf numFmtId="3" fontId="24" fillId="7" borderId="3" xfId="0" applyNumberFormat="1" applyFont="1" applyFill="1" applyBorder="1"/>
    <xf numFmtId="3" fontId="24" fillId="7" borderId="12" xfId="0" applyNumberFormat="1" applyFont="1" applyFill="1" applyBorder="1" applyAlignment="1" applyProtection="1">
      <alignment horizontal="right"/>
    </xf>
    <xf numFmtId="3" fontId="24" fillId="7" borderId="3" xfId="0" applyNumberFormat="1" applyFont="1" applyFill="1" applyBorder="1" applyAlignment="1" applyProtection="1">
      <alignment horizontal="right"/>
    </xf>
    <xf numFmtId="3" fontId="22" fillId="7" borderId="15" xfId="0" applyNumberFormat="1" applyFont="1" applyFill="1" applyBorder="1" applyAlignment="1">
      <alignment horizontal="center"/>
    </xf>
    <xf numFmtId="3" fontId="22" fillId="7" borderId="15" xfId="0" applyNumberFormat="1" applyFont="1" applyFill="1" applyBorder="1"/>
    <xf numFmtId="3" fontId="21" fillId="7" borderId="7" xfId="0" applyNumberFormat="1" applyFont="1" applyFill="1" applyBorder="1" applyAlignment="1" applyProtection="1">
      <alignment horizontal="right"/>
    </xf>
    <xf numFmtId="3" fontId="25" fillId="7" borderId="15" xfId="0" applyNumberFormat="1" applyFont="1" applyFill="1" applyBorder="1"/>
    <xf numFmtId="3" fontId="21" fillId="7" borderId="15" xfId="0" applyNumberFormat="1" applyFont="1" applyFill="1" applyBorder="1" applyAlignment="1" applyProtection="1">
      <alignment horizontal="right"/>
    </xf>
    <xf numFmtId="3" fontId="25" fillId="7" borderId="15" xfId="0" applyNumberFormat="1" applyFont="1" applyFill="1" applyBorder="1" applyAlignment="1" applyProtection="1">
      <alignment horizontal="right"/>
    </xf>
    <xf numFmtId="3" fontId="22" fillId="7" borderId="2" xfId="0" applyNumberFormat="1" applyFont="1" applyFill="1" applyBorder="1" applyAlignment="1" applyProtection="1">
      <alignment horizontal="right"/>
    </xf>
    <xf numFmtId="3" fontId="21" fillId="7" borderId="13" xfId="0" applyNumberFormat="1" applyFont="1" applyFill="1" applyBorder="1" applyAlignment="1" applyProtection="1">
      <alignment horizontal="right"/>
    </xf>
    <xf numFmtId="3" fontId="22" fillId="7" borderId="2" xfId="0" applyNumberFormat="1" applyFont="1" applyFill="1" applyBorder="1"/>
    <xf numFmtId="3" fontId="25" fillId="7" borderId="2" xfId="0" applyNumberFormat="1" applyFont="1" applyFill="1" applyBorder="1"/>
    <xf numFmtId="3" fontId="22" fillId="7" borderId="9" xfId="0" applyNumberFormat="1" applyFont="1" applyFill="1" applyBorder="1"/>
    <xf numFmtId="3" fontId="21" fillId="7" borderId="2" xfId="0" applyNumberFormat="1" applyFont="1" applyFill="1" applyBorder="1" applyAlignment="1" applyProtection="1">
      <alignment horizontal="right"/>
    </xf>
    <xf numFmtId="3" fontId="22" fillId="7" borderId="1" xfId="0" applyNumberFormat="1" applyFont="1" applyFill="1" applyBorder="1"/>
    <xf numFmtId="3" fontId="21" fillId="7" borderId="7" xfId="0" applyNumberFormat="1" applyFont="1" applyFill="1" applyBorder="1"/>
    <xf numFmtId="3" fontId="22" fillId="7" borderId="19" xfId="0" applyNumberFormat="1" applyFont="1" applyFill="1" applyBorder="1"/>
    <xf numFmtId="3" fontId="22" fillId="7" borderId="7" xfId="0" applyNumberFormat="1" applyFont="1" applyFill="1" applyBorder="1"/>
    <xf numFmtId="3" fontId="22" fillId="7" borderId="2" xfId="0" applyNumberFormat="1" applyFont="1" applyFill="1" applyBorder="1" applyAlignment="1" applyProtection="1">
      <alignment horizontal="left"/>
    </xf>
    <xf numFmtId="3" fontId="25" fillId="7" borderId="2" xfId="0" applyNumberFormat="1" applyFont="1" applyFill="1" applyBorder="1" applyAlignment="1" applyProtection="1">
      <alignment horizontal="right"/>
    </xf>
    <xf numFmtId="3" fontId="26" fillId="8" borderId="0" xfId="0" applyNumberFormat="1" applyFont="1" applyFill="1" applyBorder="1" applyAlignment="1" applyProtection="1">
      <alignment horizontal="right"/>
    </xf>
    <xf numFmtId="3" fontId="21" fillId="9" borderId="4" xfId="0" applyNumberFormat="1" applyFont="1" applyFill="1" applyBorder="1" applyAlignment="1">
      <alignment horizontal="center"/>
    </xf>
    <xf numFmtId="3" fontId="21" fillId="9" borderId="27" xfId="0" applyNumberFormat="1" applyFont="1" applyFill="1" applyBorder="1" applyAlignment="1">
      <alignment horizontal="center"/>
    </xf>
    <xf numFmtId="3" fontId="21" fillId="9" borderId="28" xfId="0" applyNumberFormat="1" applyFont="1" applyFill="1" applyBorder="1" applyAlignment="1">
      <alignment horizontal="center"/>
    </xf>
    <xf numFmtId="3" fontId="21" fillId="9" borderId="29" xfId="0" applyNumberFormat="1" applyFont="1" applyFill="1" applyBorder="1" applyAlignment="1">
      <alignment horizontal="center"/>
    </xf>
    <xf numFmtId="3" fontId="21" fillId="9" borderId="0" xfId="0" applyNumberFormat="1" applyFont="1" applyFill="1" applyBorder="1" applyAlignment="1">
      <alignment horizontal="center"/>
    </xf>
    <xf numFmtId="3" fontId="22" fillId="9" borderId="0" xfId="0" applyNumberFormat="1" applyFont="1" applyFill="1" applyBorder="1"/>
    <xf numFmtId="3" fontId="21" fillId="9" borderId="6" xfId="0" applyNumberFormat="1" applyFont="1" applyFill="1" applyBorder="1" applyAlignment="1" applyProtection="1">
      <alignment horizontal="right"/>
    </xf>
    <xf numFmtId="3" fontId="21" fillId="9" borderId="0" xfId="0" applyNumberFormat="1" applyFont="1" applyFill="1" applyBorder="1" applyAlignment="1" applyProtection="1">
      <alignment horizontal="right"/>
    </xf>
    <xf numFmtId="3" fontId="22" fillId="9" borderId="26" xfId="0" applyNumberFormat="1" applyFont="1" applyFill="1" applyBorder="1" applyAlignment="1" applyProtection="1">
      <alignment horizontal="right"/>
    </xf>
    <xf numFmtId="3" fontId="22" fillId="9" borderId="0" xfId="0" applyNumberFormat="1" applyFont="1" applyFill="1" applyBorder="1" applyAlignment="1" applyProtection="1">
      <alignment horizontal="left"/>
    </xf>
    <xf numFmtId="0" fontId="22" fillId="9" borderId="0" xfId="0" applyFont="1" applyFill="1" applyBorder="1"/>
    <xf numFmtId="0" fontId="30" fillId="9" borderId="0" xfId="0" applyFont="1" applyFill="1" applyBorder="1"/>
    <xf numFmtId="0" fontId="23" fillId="9" borderId="0" xfId="0" applyFont="1" applyFill="1" applyBorder="1"/>
    <xf numFmtId="3" fontId="22" fillId="0" borderId="0" xfId="0" applyNumberFormat="1" applyFont="1" applyFill="1" applyBorder="1" applyAlignment="1" applyProtection="1">
      <alignment horizontal="right"/>
    </xf>
    <xf numFmtId="3" fontId="22" fillId="9" borderId="26" xfId="0" applyNumberFormat="1" applyFont="1" applyFill="1" applyBorder="1"/>
    <xf numFmtId="3" fontId="22" fillId="9" borderId="32" xfId="0" applyNumberFormat="1" applyFont="1" applyFill="1" applyBorder="1"/>
    <xf numFmtId="3" fontId="21" fillId="9" borderId="26" xfId="0" applyNumberFormat="1" applyFont="1" applyFill="1" applyBorder="1" applyAlignment="1" applyProtection="1">
      <alignment horizontal="right"/>
    </xf>
    <xf numFmtId="3" fontId="22" fillId="9" borderId="0" xfId="0" applyNumberFormat="1" applyFont="1" applyFill="1" applyBorder="1" applyAlignment="1"/>
    <xf numFmtId="37" fontId="28" fillId="0" borderId="0" xfId="5" applyNumberFormat="1" applyFont="1" applyFill="1"/>
    <xf numFmtId="0" fontId="23" fillId="9" borderId="0" xfId="0" applyFont="1" applyFill="1"/>
    <xf numFmtId="0" fontId="23" fillId="9" borderId="7" xfId="0" applyFont="1" applyFill="1" applyBorder="1"/>
    <xf numFmtId="37" fontId="28" fillId="0" borderId="0" xfId="5" applyNumberFormat="1" applyFont="1" applyFill="1" applyBorder="1"/>
    <xf numFmtId="0" fontId="23" fillId="0" borderId="0" xfId="0" applyFont="1" applyFill="1" applyBorder="1"/>
    <xf numFmtId="3" fontId="24" fillId="2" borderId="19" xfId="0" applyNumberFormat="1" applyFont="1" applyFill="1" applyBorder="1"/>
    <xf numFmtId="3" fontId="21" fillId="10" borderId="13" xfId="0" applyNumberFormat="1" applyFont="1" applyFill="1" applyBorder="1" applyAlignment="1" applyProtection="1">
      <alignment horizontal="right"/>
    </xf>
    <xf numFmtId="0" fontId="21" fillId="10" borderId="7" xfId="0" applyFont="1" applyFill="1" applyBorder="1"/>
    <xf numFmtId="3" fontId="21" fillId="10" borderId="7" xfId="0" applyNumberFormat="1" applyFont="1" applyFill="1" applyBorder="1"/>
    <xf numFmtId="3" fontId="21" fillId="10" borderId="27" xfId="0" applyNumberFormat="1" applyFont="1" applyFill="1" applyBorder="1" applyAlignment="1">
      <alignment horizontal="center" vertical="top"/>
    </xf>
    <xf numFmtId="3" fontId="21" fillId="10" borderId="28" xfId="0" applyNumberFormat="1" applyFont="1" applyFill="1" applyBorder="1" applyAlignment="1">
      <alignment horizontal="center" vertical="top"/>
    </xf>
    <xf numFmtId="3" fontId="21" fillId="10" borderId="29" xfId="0" applyNumberFormat="1" applyFont="1" applyFill="1" applyBorder="1" applyAlignment="1">
      <alignment horizontal="center" vertical="top"/>
    </xf>
    <xf numFmtId="0" fontId="23" fillId="0" borderId="0" xfId="0" applyFont="1" applyFill="1"/>
    <xf numFmtId="3" fontId="21" fillId="9" borderId="33" xfId="0" applyNumberFormat="1" applyFont="1" applyFill="1" applyBorder="1" applyAlignment="1">
      <alignment horizontal="center"/>
    </xf>
    <xf numFmtId="3" fontId="21" fillId="9" borderId="31" xfId="0" applyNumberFormat="1" applyFont="1" applyFill="1" applyBorder="1" applyAlignment="1">
      <alignment horizontal="center"/>
    </xf>
    <xf numFmtId="0" fontId="21" fillId="9" borderId="6" xfId="0" applyFont="1" applyFill="1" applyBorder="1"/>
    <xf numFmtId="3" fontId="21" fillId="9" borderId="6" xfId="0" applyNumberFormat="1" applyFont="1" applyFill="1" applyBorder="1"/>
    <xf numFmtId="3" fontId="24" fillId="2" borderId="34" xfId="0" applyNumberFormat="1" applyFont="1" applyFill="1" applyBorder="1" applyAlignment="1">
      <alignment horizontal="center"/>
    </xf>
    <xf numFmtId="3" fontId="24" fillId="2" borderId="15" xfId="0" applyNumberFormat="1" applyFont="1" applyFill="1" applyBorder="1" applyAlignment="1">
      <alignment horizontal="center"/>
    </xf>
    <xf numFmtId="3" fontId="24" fillId="2" borderId="35" xfId="0" applyNumberFormat="1" applyFont="1" applyFill="1" applyBorder="1" applyAlignment="1">
      <alignment horizontal="center"/>
    </xf>
    <xf numFmtId="3" fontId="21" fillId="2" borderId="34" xfId="0" applyNumberFormat="1" applyFont="1" applyFill="1" applyBorder="1" applyAlignment="1" applyProtection="1">
      <alignment horizontal="right"/>
    </xf>
    <xf numFmtId="3" fontId="22" fillId="2" borderId="36" xfId="0" applyNumberFormat="1" applyFont="1" applyFill="1" applyBorder="1"/>
    <xf numFmtId="3" fontId="22" fillId="2" borderId="37" xfId="0" applyNumberFormat="1" applyFont="1" applyFill="1" applyBorder="1"/>
    <xf numFmtId="3" fontId="22" fillId="2" borderId="38" xfId="0" applyNumberFormat="1" applyFont="1" applyFill="1" applyBorder="1"/>
    <xf numFmtId="3" fontId="21" fillId="2" borderId="35" xfId="0" applyNumberFormat="1" applyFont="1" applyFill="1" applyBorder="1" applyAlignment="1" applyProtection="1">
      <alignment horizontal="right"/>
    </xf>
    <xf numFmtId="3" fontId="21" fillId="2" borderId="19" xfId="0" applyNumberFormat="1" applyFont="1" applyFill="1" applyBorder="1" applyAlignment="1" applyProtection="1">
      <alignment horizontal="right"/>
    </xf>
    <xf numFmtId="3" fontId="22" fillId="2" borderId="15" xfId="0" applyNumberFormat="1" applyFont="1" applyFill="1" applyBorder="1" applyAlignment="1" applyProtection="1">
      <alignment horizontal="right"/>
    </xf>
    <xf numFmtId="3" fontId="21" fillId="10" borderId="2" xfId="0" applyNumberFormat="1" applyFont="1" applyFill="1" applyBorder="1" applyAlignment="1">
      <alignment horizontal="center" vertical="top"/>
    </xf>
    <xf numFmtId="3" fontId="21" fillId="10" borderId="9" xfId="0" applyNumberFormat="1" applyFont="1" applyFill="1" applyBorder="1" applyAlignment="1">
      <alignment horizontal="center" vertical="top"/>
    </xf>
    <xf numFmtId="3" fontId="21" fillId="10" borderId="2" xfId="0" applyNumberFormat="1" applyFont="1" applyFill="1" applyBorder="1" applyAlignment="1">
      <alignment horizontal="center"/>
    </xf>
    <xf numFmtId="3" fontId="22" fillId="10" borderId="2" xfId="0" applyNumberFormat="1" applyFont="1" applyFill="1" applyBorder="1"/>
    <xf numFmtId="3" fontId="22" fillId="10" borderId="2" xfId="0" applyNumberFormat="1" applyFont="1" applyFill="1" applyBorder="1" applyAlignment="1" applyProtection="1">
      <alignment horizontal="left"/>
    </xf>
    <xf numFmtId="3" fontId="21" fillId="10" borderId="7" xfId="0" applyNumberFormat="1" applyFont="1" applyFill="1" applyBorder="1" applyAlignment="1" applyProtection="1">
      <alignment horizontal="right"/>
    </xf>
    <xf numFmtId="0" fontId="22" fillId="10" borderId="2" xfId="0" applyFont="1" applyFill="1" applyBorder="1"/>
    <xf numFmtId="0" fontId="30" fillId="10" borderId="2" xfId="0" applyFont="1" applyFill="1" applyBorder="1"/>
    <xf numFmtId="0" fontId="23" fillId="10" borderId="2" xfId="0" applyFont="1" applyFill="1" applyBorder="1"/>
    <xf numFmtId="3" fontId="22" fillId="2" borderId="39" xfId="0" applyNumberFormat="1" applyFont="1" applyFill="1" applyBorder="1"/>
    <xf numFmtId="3" fontId="22" fillId="2" borderId="34" xfId="0" applyNumberFormat="1" applyFont="1" applyFill="1" applyBorder="1"/>
    <xf numFmtId="3" fontId="21" fillId="2" borderId="19" xfId="0" applyNumberFormat="1" applyFont="1" applyFill="1" applyBorder="1"/>
    <xf numFmtId="3" fontId="21" fillId="10" borderId="2" xfId="0" applyNumberFormat="1" applyFont="1" applyFill="1" applyBorder="1" applyAlignment="1" applyProtection="1">
      <alignment horizontal="right"/>
    </xf>
    <xf numFmtId="3" fontId="22" fillId="10" borderId="2" xfId="0" applyNumberFormat="1" applyFont="1" applyFill="1" applyBorder="1" applyAlignment="1" applyProtection="1">
      <alignment horizontal="right"/>
    </xf>
    <xf numFmtId="3" fontId="21" fillId="0" borderId="2" xfId="0" applyNumberFormat="1" applyFont="1" applyFill="1" applyBorder="1" applyAlignment="1" applyProtection="1">
      <alignment horizontal="right"/>
    </xf>
    <xf numFmtId="3" fontId="21" fillId="10" borderId="40" xfId="0" applyNumberFormat="1" applyFont="1" applyFill="1" applyBorder="1" applyAlignment="1">
      <alignment horizontal="center" vertical="top"/>
    </xf>
    <xf numFmtId="3" fontId="22" fillId="10" borderId="9" xfId="0" applyNumberFormat="1" applyFont="1" applyFill="1" applyBorder="1"/>
    <xf numFmtId="3" fontId="21" fillId="0" borderId="7" xfId="0" applyNumberFormat="1" applyFont="1" applyFill="1" applyBorder="1" applyAlignment="1" applyProtection="1">
      <alignment horizontal="right"/>
    </xf>
    <xf numFmtId="3" fontId="22" fillId="10" borderId="2" xfId="0" applyNumberFormat="1" applyFont="1" applyFill="1" applyBorder="1" applyAlignment="1"/>
    <xf numFmtId="3" fontId="21" fillId="0" borderId="2" xfId="0" applyNumberFormat="1" applyFont="1" applyFill="1" applyBorder="1"/>
    <xf numFmtId="3" fontId="22" fillId="0" borderId="2" xfId="0" applyNumberFormat="1" applyFont="1" applyFill="1" applyBorder="1"/>
    <xf numFmtId="3" fontId="22" fillId="10" borderId="1" xfId="0" applyNumberFormat="1" applyFont="1" applyFill="1" applyBorder="1"/>
    <xf numFmtId="3" fontId="22" fillId="10" borderId="19" xfId="0" applyNumberFormat="1" applyFont="1" applyFill="1" applyBorder="1"/>
    <xf numFmtId="3" fontId="22" fillId="10" borderId="15" xfId="0" applyNumberFormat="1" applyFont="1" applyFill="1" applyBorder="1"/>
    <xf numFmtId="3" fontId="22" fillId="10" borderId="7" xfId="0" applyNumberFormat="1" applyFont="1" applyFill="1" applyBorder="1"/>
    <xf numFmtId="3" fontId="21" fillId="11" borderId="33" xfId="0" applyNumberFormat="1" applyFont="1" applyFill="1" applyBorder="1" applyAlignment="1">
      <alignment horizontal="center"/>
    </xf>
    <xf numFmtId="3" fontId="21" fillId="11" borderId="4" xfId="0" applyNumberFormat="1" applyFont="1" applyFill="1" applyBorder="1" applyAlignment="1">
      <alignment horizontal="center"/>
    </xf>
    <xf numFmtId="3" fontId="21" fillId="11" borderId="31" xfId="0" applyNumberFormat="1" applyFont="1" applyFill="1" applyBorder="1" applyAlignment="1">
      <alignment horizontal="center"/>
    </xf>
    <xf numFmtId="3" fontId="21" fillId="11" borderId="6" xfId="0" applyNumberFormat="1" applyFont="1" applyFill="1" applyBorder="1"/>
    <xf numFmtId="3" fontId="21" fillId="9" borderId="21" xfId="0" applyNumberFormat="1" applyFont="1" applyFill="1" applyBorder="1" applyAlignment="1" applyProtection="1">
      <alignment horizontal="right"/>
    </xf>
    <xf numFmtId="3" fontId="21" fillId="2" borderId="23" xfId="0" applyNumberFormat="1" applyFont="1" applyFill="1" applyBorder="1" applyAlignment="1" applyProtection="1">
      <alignment horizontal="right"/>
    </xf>
    <xf numFmtId="3" fontId="21" fillId="10" borderId="28" xfId="0" applyNumberFormat="1" applyFont="1" applyFill="1" applyBorder="1" applyAlignment="1">
      <alignment horizontal="center"/>
    </xf>
    <xf numFmtId="3" fontId="22" fillId="10" borderId="28" xfId="0" applyNumberFormat="1" applyFont="1" applyFill="1" applyBorder="1"/>
    <xf numFmtId="3" fontId="21" fillId="10" borderId="41" xfId="0" applyNumberFormat="1" applyFont="1" applyFill="1" applyBorder="1" applyAlignment="1" applyProtection="1">
      <alignment horizontal="right"/>
    </xf>
    <xf numFmtId="3" fontId="21" fillId="10" borderId="28" xfId="0" applyNumberFormat="1" applyFont="1" applyFill="1" applyBorder="1" applyAlignment="1" applyProtection="1">
      <alignment horizontal="right"/>
    </xf>
    <xf numFmtId="3" fontId="22" fillId="10" borderId="28" xfId="0" applyNumberFormat="1" applyFont="1" applyFill="1" applyBorder="1" applyAlignment="1" applyProtection="1">
      <alignment horizontal="right"/>
    </xf>
    <xf numFmtId="43" fontId="15" fillId="0" borderId="13" xfId="6" applyFont="1" applyBorder="1" applyAlignment="1">
      <alignment horizontal="left"/>
    </xf>
    <xf numFmtId="6" fontId="15" fillId="0" borderId="13" xfId="4" applyNumberFormat="1" applyFont="1" applyBorder="1"/>
    <xf numFmtId="0" fontId="15" fillId="0" borderId="0" xfId="0" applyFont="1"/>
    <xf numFmtId="0" fontId="15" fillId="0" borderId="0" xfId="0" applyFont="1" applyAlignment="1">
      <alignment horizontal="left"/>
    </xf>
    <xf numFmtId="3" fontId="22" fillId="7" borderId="34" xfId="0" applyNumberFormat="1" applyFont="1" applyFill="1" applyBorder="1"/>
    <xf numFmtId="3" fontId="21" fillId="9" borderId="13" xfId="0" applyNumberFormat="1" applyFont="1" applyFill="1" applyBorder="1" applyAlignment="1" applyProtection="1">
      <alignment horizontal="right"/>
    </xf>
    <xf numFmtId="37" fontId="23" fillId="9" borderId="7" xfId="0" applyNumberFormat="1" applyFont="1" applyFill="1" applyBorder="1"/>
    <xf numFmtId="3" fontId="22" fillId="9" borderId="0" xfId="0" applyNumberFormat="1" applyFont="1" applyFill="1" applyBorder="1" applyAlignment="1" applyProtection="1">
      <alignment horizontal="right"/>
    </xf>
    <xf numFmtId="37" fontId="22" fillId="11" borderId="0" xfId="5" applyNumberFormat="1" applyFont="1" applyFill="1"/>
    <xf numFmtId="37" fontId="22" fillId="10" borderId="2" xfId="5" applyNumberFormat="1" applyFont="1" applyFill="1" applyBorder="1"/>
    <xf numFmtId="37" fontId="22" fillId="11" borderId="20" xfId="5" applyNumberFormat="1" applyFont="1" applyFill="1" applyBorder="1"/>
    <xf numFmtId="37" fontId="21" fillId="10" borderId="7" xfId="5" applyNumberFormat="1" applyFont="1" applyFill="1" applyBorder="1"/>
    <xf numFmtId="37" fontId="22" fillId="11" borderId="0" xfId="5" applyNumberFormat="1" applyFont="1" applyFill="1" applyBorder="1"/>
    <xf numFmtId="37" fontId="22" fillId="0" borderId="0" xfId="5" applyNumberFormat="1" applyFont="1" applyFill="1" applyBorder="1"/>
    <xf numFmtId="37" fontId="22" fillId="9" borderId="0" xfId="5" applyNumberFormat="1" applyFont="1" applyFill="1"/>
    <xf numFmtId="37" fontId="22" fillId="9" borderId="0" xfId="5" applyNumberFormat="1" applyFont="1" applyFill="1" applyBorder="1"/>
    <xf numFmtId="37" fontId="22" fillId="9" borderId="20" xfId="5" applyNumberFormat="1" applyFont="1" applyFill="1" applyBorder="1"/>
    <xf numFmtId="37" fontId="22" fillId="9" borderId="7" xfId="5" applyNumberFormat="1" applyFont="1" applyFill="1" applyBorder="1"/>
    <xf numFmtId="0" fontId="22" fillId="9" borderId="0" xfId="5" applyFont="1" applyFill="1"/>
    <xf numFmtId="0" fontId="0" fillId="0" borderId="0" xfId="0" applyFont="1"/>
    <xf numFmtId="3" fontId="21" fillId="9" borderId="1" xfId="0" applyNumberFormat="1" applyFont="1" applyFill="1" applyBorder="1" applyAlignment="1">
      <alignment horizontal="center" vertical="top"/>
    </xf>
    <xf numFmtId="3" fontId="21" fillId="9" borderId="2" xfId="0" applyNumberFormat="1" applyFont="1" applyFill="1" applyBorder="1" applyAlignment="1">
      <alignment horizontal="center" vertical="top"/>
    </xf>
    <xf numFmtId="0" fontId="23" fillId="9" borderId="5" xfId="0" applyFont="1" applyFill="1" applyBorder="1"/>
    <xf numFmtId="3" fontId="24" fillId="9" borderId="2" xfId="0" applyNumberFormat="1" applyFont="1" applyFill="1" applyBorder="1" applyAlignment="1">
      <alignment horizontal="right"/>
    </xf>
    <xf numFmtId="3" fontId="23" fillId="9" borderId="2" xfId="0" applyNumberFormat="1" applyFont="1" applyFill="1" applyBorder="1" applyAlignment="1">
      <alignment horizontal="right"/>
    </xf>
    <xf numFmtId="3" fontId="23" fillId="9" borderId="2" xfId="0" applyNumberFormat="1" applyFont="1" applyFill="1" applyBorder="1" applyAlignment="1" applyProtection="1">
      <alignment horizontal="right"/>
    </xf>
    <xf numFmtId="3" fontId="24" fillId="9" borderId="7" xfId="0" applyNumberFormat="1" applyFont="1" applyFill="1" applyBorder="1" applyAlignment="1" applyProtection="1">
      <alignment horizontal="right"/>
    </xf>
    <xf numFmtId="3" fontId="23" fillId="9" borderId="2" xfId="0" applyNumberFormat="1" applyFont="1" applyFill="1" applyBorder="1"/>
    <xf numFmtId="3" fontId="24" fillId="9" borderId="7" xfId="0" applyNumberFormat="1" applyFont="1" applyFill="1" applyBorder="1"/>
    <xf numFmtId="3" fontId="23" fillId="9" borderId="7" xfId="0" applyNumberFormat="1" applyFont="1" applyFill="1" applyBorder="1" applyAlignment="1">
      <alignment horizontal="right"/>
    </xf>
    <xf numFmtId="3" fontId="24" fillId="9" borderId="44" xfId="0" applyNumberFormat="1" applyFont="1" applyFill="1" applyBorder="1" applyAlignment="1">
      <alignment horizontal="right"/>
    </xf>
    <xf numFmtId="3" fontId="24" fillId="9" borderId="9" xfId="0" applyNumberFormat="1" applyFont="1" applyFill="1" applyBorder="1"/>
    <xf numFmtId="3" fontId="24" fillId="9" borderId="2" xfId="0" applyNumberFormat="1" applyFont="1" applyFill="1" applyBorder="1"/>
    <xf numFmtId="3" fontId="24" fillId="9" borderId="45" xfId="0" applyNumberFormat="1" applyFont="1" applyFill="1" applyBorder="1" applyAlignment="1" applyProtection="1">
      <alignment horizontal="right"/>
    </xf>
    <xf numFmtId="3" fontId="24" fillId="9" borderId="2" xfId="0" applyNumberFormat="1" applyFont="1" applyFill="1" applyBorder="1" applyAlignment="1" applyProtection="1">
      <alignment horizontal="right"/>
    </xf>
    <xf numFmtId="3" fontId="24" fillId="9" borderId="44" xfId="0" applyNumberFormat="1" applyFont="1" applyFill="1" applyBorder="1"/>
    <xf numFmtId="3" fontId="22" fillId="0" borderId="9" xfId="0" applyNumberFormat="1" applyFont="1" applyFill="1" applyBorder="1"/>
    <xf numFmtId="3" fontId="21" fillId="0" borderId="45" xfId="0" applyNumberFormat="1" applyFont="1" applyFill="1" applyBorder="1"/>
    <xf numFmtId="3" fontId="24" fillId="2" borderId="15" xfId="0" applyNumberFormat="1" applyFont="1" applyFill="1" applyBorder="1" applyAlignment="1">
      <alignment horizontal="right"/>
    </xf>
    <xf numFmtId="3" fontId="23" fillId="2" borderId="15" xfId="0" applyNumberFormat="1" applyFont="1" applyFill="1" applyBorder="1" applyAlignment="1">
      <alignment horizontal="right"/>
    </xf>
    <xf numFmtId="3" fontId="23" fillId="2" borderId="15" xfId="0" applyNumberFormat="1" applyFont="1" applyFill="1" applyBorder="1" applyAlignment="1" applyProtection="1">
      <alignment horizontal="right"/>
    </xf>
    <xf numFmtId="3" fontId="24" fillId="2" borderId="19" xfId="0" applyNumberFormat="1" applyFont="1" applyFill="1" applyBorder="1" applyAlignment="1" applyProtection="1">
      <alignment horizontal="right"/>
    </xf>
    <xf numFmtId="3" fontId="23" fillId="2" borderId="15" xfId="0" applyNumberFormat="1" applyFont="1" applyFill="1" applyBorder="1"/>
    <xf numFmtId="3" fontId="23" fillId="2" borderId="19" xfId="0" applyNumberFormat="1" applyFont="1" applyFill="1" applyBorder="1" applyAlignment="1">
      <alignment horizontal="right"/>
    </xf>
    <xf numFmtId="3" fontId="24" fillId="2" borderId="42" xfId="0" applyNumberFormat="1" applyFont="1" applyFill="1" applyBorder="1" applyAlignment="1">
      <alignment horizontal="right"/>
    </xf>
    <xf numFmtId="3" fontId="24" fillId="2" borderId="39" xfId="0" applyNumberFormat="1" applyFont="1" applyFill="1" applyBorder="1"/>
    <xf numFmtId="3" fontId="24" fillId="2" borderId="15" xfId="0" applyNumberFormat="1" applyFont="1" applyFill="1" applyBorder="1"/>
    <xf numFmtId="3" fontId="24" fillId="2" borderId="43" xfId="0" applyNumberFormat="1" applyFont="1" applyFill="1" applyBorder="1" applyAlignment="1" applyProtection="1">
      <alignment horizontal="right"/>
    </xf>
    <xf numFmtId="3" fontId="24" fillId="2" borderId="15" xfId="0" applyNumberFormat="1" applyFont="1" applyFill="1" applyBorder="1" applyAlignment="1" applyProtection="1">
      <alignment horizontal="right"/>
    </xf>
    <xf numFmtId="3" fontId="22" fillId="0" borderId="39" xfId="0" applyNumberFormat="1" applyFont="1" applyFill="1" applyBorder="1"/>
    <xf numFmtId="3" fontId="21" fillId="0" borderId="43" xfId="0" applyNumberFormat="1" applyFont="1" applyFill="1" applyBorder="1"/>
    <xf numFmtId="3" fontId="24" fillId="10" borderId="1" xfId="0" applyNumberFormat="1" applyFont="1" applyFill="1" applyBorder="1" applyAlignment="1">
      <alignment horizontal="center"/>
    </xf>
    <xf numFmtId="3" fontId="24" fillId="10" borderId="2" xfId="0" applyNumberFormat="1" applyFont="1" applyFill="1" applyBorder="1" applyAlignment="1">
      <alignment horizontal="center"/>
    </xf>
    <xf numFmtId="3" fontId="24" fillId="10" borderId="5" xfId="0" applyNumberFormat="1" applyFont="1" applyFill="1" applyBorder="1" applyAlignment="1">
      <alignment horizontal="center"/>
    </xf>
    <xf numFmtId="3" fontId="24" fillId="10" borderId="2" xfId="0" applyNumberFormat="1" applyFont="1" applyFill="1" applyBorder="1" applyAlignment="1">
      <alignment horizontal="right"/>
    </xf>
    <xf numFmtId="3" fontId="23" fillId="10" borderId="2" xfId="0" applyNumberFormat="1" applyFont="1" applyFill="1" applyBorder="1" applyAlignment="1">
      <alignment horizontal="right"/>
    </xf>
    <xf numFmtId="3" fontId="23" fillId="10" borderId="2" xfId="0" applyNumberFormat="1" applyFont="1" applyFill="1" applyBorder="1" applyAlignment="1" applyProtection="1">
      <alignment horizontal="right"/>
    </xf>
    <xf numFmtId="3" fontId="24" fillId="10" borderId="7" xfId="0" applyNumberFormat="1" applyFont="1" applyFill="1" applyBorder="1" applyAlignment="1" applyProtection="1">
      <alignment horizontal="right"/>
    </xf>
    <xf numFmtId="3" fontId="23" fillId="10" borderId="2" xfId="0" applyNumberFormat="1" applyFont="1" applyFill="1" applyBorder="1"/>
    <xf numFmtId="3" fontId="24" fillId="10" borderId="7" xfId="0" applyNumberFormat="1" applyFont="1" applyFill="1" applyBorder="1"/>
    <xf numFmtId="3" fontId="23" fillId="10" borderId="7" xfId="0" applyNumberFormat="1" applyFont="1" applyFill="1" applyBorder="1" applyAlignment="1">
      <alignment horizontal="right"/>
    </xf>
    <xf numFmtId="3" fontId="24" fillId="10" borderId="44" xfId="0" applyNumberFormat="1" applyFont="1" applyFill="1" applyBorder="1" applyAlignment="1">
      <alignment horizontal="right"/>
    </xf>
    <xf numFmtId="3" fontId="24" fillId="10" borderId="9" xfId="0" applyNumberFormat="1" applyFont="1" applyFill="1" applyBorder="1"/>
    <xf numFmtId="3" fontId="24" fillId="10" borderId="2" xfId="0" applyNumberFormat="1" applyFont="1" applyFill="1" applyBorder="1"/>
    <xf numFmtId="3" fontId="24" fillId="10" borderId="45" xfId="0" applyNumberFormat="1" applyFont="1" applyFill="1" applyBorder="1" applyAlignment="1" applyProtection="1">
      <alignment horizontal="right"/>
    </xf>
    <xf numFmtId="3" fontId="24" fillId="10" borderId="2" xfId="0" applyNumberFormat="1" applyFont="1" applyFill="1" applyBorder="1" applyAlignment="1" applyProtection="1">
      <alignment horizontal="right"/>
    </xf>
    <xf numFmtId="17" fontId="31" fillId="0" borderId="0" xfId="0" applyNumberFormat="1" applyFont="1" applyFill="1" applyAlignment="1" applyProtection="1">
      <alignment horizontal="left"/>
    </xf>
    <xf numFmtId="0" fontId="21" fillId="0" borderId="0" xfId="0" applyNumberFormat="1" applyFont="1" applyAlignment="1"/>
  </cellXfs>
  <cellStyles count="7">
    <cellStyle name="Comma" xfId="6" builtinId="3"/>
    <cellStyle name="Currency" xfId="4" builtinId="4"/>
    <cellStyle name="Normal" xfId="0" builtinId="0"/>
    <cellStyle name="Normal 2" xfId="1"/>
    <cellStyle name="Normal 2 2" xfId="3"/>
    <cellStyle name="Normal 3" xfId="2"/>
    <cellStyle name="Normal 4" xfId="5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49"/>
  <sheetViews>
    <sheetView tabSelected="1" zoomScaleNormal="100" workbookViewId="0">
      <pane xSplit="1" topLeftCell="B1" activePane="topRight" state="frozen"/>
      <selection activeCell="A52" sqref="A52"/>
      <selection pane="topRight" activeCell="A4" sqref="A4"/>
    </sheetView>
  </sheetViews>
  <sheetFormatPr defaultRowHeight="14.5" x14ac:dyDescent="0.35"/>
  <cols>
    <col min="1" max="1" width="33.26953125" style="60" customWidth="1"/>
    <col min="2" max="3" width="13.6328125" style="197" customWidth="1"/>
    <col min="4" max="6" width="13.6328125" style="60" customWidth="1"/>
  </cols>
  <sheetData>
    <row r="1" spans="1:6" x14ac:dyDescent="0.35">
      <c r="A1" s="58" t="s">
        <v>0</v>
      </c>
      <c r="B1" s="80"/>
      <c r="C1" s="80"/>
      <c r="D1" s="59"/>
      <c r="E1" s="59"/>
      <c r="F1" s="59"/>
    </row>
    <row r="2" spans="1:6" x14ac:dyDescent="0.35">
      <c r="A2" s="61" t="s">
        <v>199</v>
      </c>
      <c r="B2" s="80"/>
      <c r="C2" s="80"/>
      <c r="D2" s="59"/>
      <c r="E2" s="59"/>
      <c r="F2" s="59"/>
    </row>
    <row r="3" spans="1:6" x14ac:dyDescent="0.35">
      <c r="A3" s="322">
        <v>44256</v>
      </c>
      <c r="B3" s="80"/>
      <c r="C3" s="80"/>
      <c r="D3" s="59"/>
      <c r="E3" s="59"/>
      <c r="F3" s="59"/>
    </row>
    <row r="4" spans="1:6" ht="15" thickBot="1" x14ac:dyDescent="0.4">
      <c r="A4" s="323"/>
      <c r="B4" s="80"/>
      <c r="C4" s="80"/>
      <c r="D4" s="59"/>
      <c r="E4" s="59"/>
      <c r="F4" s="59"/>
    </row>
    <row r="5" spans="1:6" x14ac:dyDescent="0.35">
      <c r="A5" s="62"/>
      <c r="B5" s="276" t="s">
        <v>253</v>
      </c>
      <c r="C5" s="307" t="s">
        <v>262</v>
      </c>
      <c r="D5" s="210" t="s">
        <v>159</v>
      </c>
      <c r="E5" s="108" t="s">
        <v>249</v>
      </c>
      <c r="F5" s="141" t="s">
        <v>251</v>
      </c>
    </row>
    <row r="6" spans="1:6" x14ac:dyDescent="0.35">
      <c r="A6" s="62"/>
      <c r="B6" s="277" t="s">
        <v>254</v>
      </c>
      <c r="C6" s="308" t="s">
        <v>263</v>
      </c>
      <c r="D6" s="211" t="s">
        <v>1</v>
      </c>
      <c r="E6" s="109" t="s">
        <v>250</v>
      </c>
      <c r="F6" s="142" t="s">
        <v>252</v>
      </c>
    </row>
    <row r="7" spans="1:6" ht="15" thickBot="1" x14ac:dyDescent="0.4">
      <c r="A7" s="62"/>
      <c r="B7" s="278"/>
      <c r="C7" s="309"/>
      <c r="D7" s="212" t="s">
        <v>196</v>
      </c>
      <c r="E7" s="110" t="s">
        <v>196</v>
      </c>
      <c r="F7" s="143" t="s">
        <v>196</v>
      </c>
    </row>
    <row r="8" spans="1:6" x14ac:dyDescent="0.35">
      <c r="A8" s="66" t="s">
        <v>2</v>
      </c>
      <c r="B8" s="279"/>
      <c r="C8" s="310"/>
      <c r="D8" s="294"/>
      <c r="E8" s="111"/>
      <c r="F8" s="144"/>
    </row>
    <row r="9" spans="1:6" x14ac:dyDescent="0.35">
      <c r="A9" s="67"/>
      <c r="B9" s="280"/>
      <c r="C9" s="311"/>
      <c r="D9" s="295"/>
      <c r="E9" s="112"/>
      <c r="F9" s="145"/>
    </row>
    <row r="10" spans="1:6" x14ac:dyDescent="0.35">
      <c r="A10" s="68" t="s">
        <v>200</v>
      </c>
      <c r="B10" s="281">
        <f t="shared" ref="B10" si="0">SUM(B99)</f>
        <v>653735</v>
      </c>
      <c r="C10" s="312">
        <f t="shared" ref="C10:D11" si="1">SUM(C99)</f>
        <v>294263</v>
      </c>
      <c r="D10" s="296">
        <f t="shared" si="1"/>
        <v>400216</v>
      </c>
      <c r="E10" s="113">
        <f>SUM(E99)</f>
        <v>67767</v>
      </c>
      <c r="F10" s="146">
        <f t="shared" ref="F10" si="2">SUM(F99)</f>
        <v>468218</v>
      </c>
    </row>
    <row r="11" spans="1:6" ht="15" thickBot="1" x14ac:dyDescent="0.4">
      <c r="A11" s="68" t="s">
        <v>4</v>
      </c>
      <c r="B11" s="281">
        <f t="shared" ref="B11" si="3">SUM(B100)</f>
        <v>388492</v>
      </c>
      <c r="C11" s="312">
        <f t="shared" si="1"/>
        <v>165702</v>
      </c>
      <c r="D11" s="296">
        <f t="shared" si="1"/>
        <v>247469</v>
      </c>
      <c r="E11" s="113">
        <v>0</v>
      </c>
      <c r="F11" s="146">
        <f t="shared" ref="F11" si="4">SUM(F100)</f>
        <v>306152</v>
      </c>
    </row>
    <row r="12" spans="1:6" ht="15" thickBot="1" x14ac:dyDescent="0.4">
      <c r="A12" s="69" t="s">
        <v>5</v>
      </c>
      <c r="B12" s="282">
        <f t="shared" ref="B12" si="5">B10-B11</f>
        <v>265243</v>
      </c>
      <c r="C12" s="313">
        <f t="shared" ref="C12:D12" si="6">C10-C11</f>
        <v>128561</v>
      </c>
      <c r="D12" s="297">
        <f t="shared" si="6"/>
        <v>152747</v>
      </c>
      <c r="E12" s="114">
        <f>E10-E11</f>
        <v>67767</v>
      </c>
      <c r="F12" s="147">
        <f t="shared" ref="F12" si="7">F10-F11</f>
        <v>162066</v>
      </c>
    </row>
    <row r="13" spans="1:6" x14ac:dyDescent="0.35">
      <c r="A13" s="70"/>
      <c r="B13" s="283"/>
      <c r="C13" s="314"/>
      <c r="D13" s="298"/>
      <c r="E13" s="115"/>
      <c r="F13" s="148"/>
    </row>
    <row r="14" spans="1:6" x14ac:dyDescent="0.35">
      <c r="A14" s="71" t="s">
        <v>6</v>
      </c>
      <c r="B14" s="281">
        <f t="shared" ref="B14" si="8">SUM(B134)</f>
        <v>201635</v>
      </c>
      <c r="C14" s="312">
        <f t="shared" ref="C14:D14" si="9">SUM(C134)</f>
        <v>58518</v>
      </c>
      <c r="D14" s="296">
        <f t="shared" si="9"/>
        <v>153719</v>
      </c>
      <c r="E14" s="113">
        <f>SUM(E134)</f>
        <v>24805</v>
      </c>
      <c r="F14" s="146">
        <f t="shared" ref="F14" si="10">SUM(F134)</f>
        <v>169182</v>
      </c>
    </row>
    <row r="15" spans="1:6" ht="15" thickBot="1" x14ac:dyDescent="0.4">
      <c r="A15" s="71" t="s">
        <v>7</v>
      </c>
      <c r="B15" s="281">
        <f>SUM(B135,B136)</f>
        <v>128018</v>
      </c>
      <c r="C15" s="312">
        <f>SUM(C135,C136)</f>
        <v>49154</v>
      </c>
      <c r="D15" s="296">
        <f>SUM(D135,D136)</f>
        <v>100310</v>
      </c>
      <c r="E15" s="113">
        <f>SUM(E135,E136)</f>
        <v>436</v>
      </c>
      <c r="F15" s="146">
        <f>SUM(F135,F136)</f>
        <v>110060</v>
      </c>
    </row>
    <row r="16" spans="1:6" ht="15" thickBot="1" x14ac:dyDescent="0.4">
      <c r="A16" s="69" t="s">
        <v>8</v>
      </c>
      <c r="B16" s="282">
        <f>SUM(B14-B15)</f>
        <v>73617</v>
      </c>
      <c r="C16" s="313">
        <f>SUM(C14-C15)</f>
        <v>9364</v>
      </c>
      <c r="D16" s="297">
        <f>SUM(D14-D15)</f>
        <v>53409</v>
      </c>
      <c r="E16" s="114">
        <f>SUM(E14-E15)</f>
        <v>24369</v>
      </c>
      <c r="F16" s="147">
        <f>SUM(F14-F15)</f>
        <v>59122</v>
      </c>
    </row>
    <row r="17" spans="1:6" x14ac:dyDescent="0.35">
      <c r="A17" s="70"/>
      <c r="B17" s="283"/>
      <c r="C17" s="314"/>
      <c r="D17" s="298"/>
      <c r="E17" s="115"/>
      <c r="F17" s="148"/>
    </row>
    <row r="18" spans="1:6" x14ac:dyDescent="0.35">
      <c r="A18" s="71" t="s">
        <v>9</v>
      </c>
      <c r="B18" s="281">
        <f t="shared" ref="B18" si="11">SUM(B164)</f>
        <v>649337</v>
      </c>
      <c r="C18" s="312">
        <f t="shared" ref="C18:D19" si="12">SUM(C164)</f>
        <v>149497</v>
      </c>
      <c r="D18" s="296">
        <f t="shared" si="12"/>
        <v>430000</v>
      </c>
      <c r="E18" s="113">
        <f>SUM(E164)</f>
        <v>350747</v>
      </c>
      <c r="F18" s="146">
        <v>388000</v>
      </c>
    </row>
    <row r="19" spans="1:6" ht="15" thickBot="1" x14ac:dyDescent="0.4">
      <c r="A19" s="71" t="s">
        <v>10</v>
      </c>
      <c r="B19" s="281">
        <f t="shared" ref="B19" si="13">SUM(B165)</f>
        <v>350940</v>
      </c>
      <c r="C19" s="312">
        <f t="shared" si="12"/>
        <v>78734</v>
      </c>
      <c r="D19" s="296">
        <f t="shared" si="12"/>
        <v>240172</v>
      </c>
      <c r="E19" s="113">
        <f>SUM(E165)</f>
        <v>316</v>
      </c>
      <c r="F19" s="146">
        <f t="shared" ref="F19" si="14">SUM(F165)</f>
        <v>217154</v>
      </c>
    </row>
    <row r="20" spans="1:6" ht="15" thickBot="1" x14ac:dyDescent="0.4">
      <c r="A20" s="69" t="s">
        <v>11</v>
      </c>
      <c r="B20" s="282">
        <f t="shared" ref="B20" si="15">B18-B19</f>
        <v>298397</v>
      </c>
      <c r="C20" s="313">
        <f t="shared" ref="C20:D20" si="16">C18-C19</f>
        <v>70763</v>
      </c>
      <c r="D20" s="297">
        <f t="shared" si="16"/>
        <v>189828</v>
      </c>
      <c r="E20" s="114">
        <f>E18-E19</f>
        <v>350431</v>
      </c>
      <c r="F20" s="147">
        <f t="shared" ref="F20" si="17">F18-F19</f>
        <v>170846</v>
      </c>
    </row>
    <row r="21" spans="1:6" x14ac:dyDescent="0.35">
      <c r="A21" s="70"/>
      <c r="B21" s="283"/>
      <c r="C21" s="314"/>
      <c r="D21" s="298"/>
      <c r="E21" s="115"/>
      <c r="F21" s="148"/>
    </row>
    <row r="22" spans="1:6" x14ac:dyDescent="0.35">
      <c r="A22" s="71" t="s">
        <v>12</v>
      </c>
      <c r="B22" s="281">
        <f t="shared" ref="B22" si="18">SUM(B207)</f>
        <v>388244</v>
      </c>
      <c r="C22" s="312">
        <f t="shared" ref="B22:C22" si="19">SUM(C207)</f>
        <v>188318</v>
      </c>
      <c r="D22" s="296">
        <f t="shared" ref="D22:F23" si="20">SUM(D207)</f>
        <v>281795</v>
      </c>
      <c r="E22" s="113">
        <f t="shared" si="20"/>
        <v>102294</v>
      </c>
      <c r="F22" s="146">
        <f t="shared" si="20"/>
        <v>288520</v>
      </c>
    </row>
    <row r="23" spans="1:6" ht="15" thickBot="1" x14ac:dyDescent="0.4">
      <c r="A23" s="71" t="s">
        <v>13</v>
      </c>
      <c r="B23" s="281">
        <f t="shared" ref="B23" si="21">SUM(B208)</f>
        <v>265567</v>
      </c>
      <c r="C23" s="312">
        <f t="shared" ref="B23:C23" si="22">SUM(C208)</f>
        <v>113222</v>
      </c>
      <c r="D23" s="296">
        <f t="shared" si="20"/>
        <v>166398</v>
      </c>
      <c r="E23" s="113">
        <f t="shared" si="20"/>
        <v>1877</v>
      </c>
      <c r="F23" s="146">
        <f t="shared" si="20"/>
        <v>171678</v>
      </c>
    </row>
    <row r="24" spans="1:6" ht="15" thickBot="1" x14ac:dyDescent="0.4">
      <c r="A24" s="69" t="s">
        <v>14</v>
      </c>
      <c r="B24" s="282">
        <f t="shared" ref="B24" si="23">B22-B23</f>
        <v>122677</v>
      </c>
      <c r="C24" s="313">
        <f t="shared" ref="C24:D24" si="24">C22-C23</f>
        <v>75096</v>
      </c>
      <c r="D24" s="297">
        <f t="shared" si="24"/>
        <v>115397</v>
      </c>
      <c r="E24" s="114">
        <f>E22-E23</f>
        <v>100417</v>
      </c>
      <c r="F24" s="147">
        <f t="shared" ref="F24" si="25">F22-F23</f>
        <v>116842</v>
      </c>
    </row>
    <row r="25" spans="1:6" x14ac:dyDescent="0.35">
      <c r="A25" s="69"/>
      <c r="B25" s="283"/>
      <c r="C25" s="314"/>
      <c r="D25" s="298"/>
      <c r="E25" s="115"/>
      <c r="F25" s="148"/>
    </row>
    <row r="26" spans="1:6" x14ac:dyDescent="0.35">
      <c r="A26" s="68" t="s">
        <v>15</v>
      </c>
      <c r="B26" s="283">
        <v>0</v>
      </c>
      <c r="C26" s="314">
        <v>0</v>
      </c>
      <c r="D26" s="298">
        <v>0</v>
      </c>
      <c r="E26" s="115">
        <v>0</v>
      </c>
      <c r="F26" s="148">
        <v>0</v>
      </c>
    </row>
    <row r="27" spans="1:6" ht="15" thickBot="1" x14ac:dyDescent="0.4">
      <c r="A27" s="67"/>
      <c r="B27" s="283"/>
      <c r="C27" s="314"/>
      <c r="D27" s="298"/>
      <c r="E27" s="115"/>
      <c r="F27" s="148"/>
    </row>
    <row r="28" spans="1:6" ht="15" thickBot="1" x14ac:dyDescent="0.4">
      <c r="A28" s="66" t="s">
        <v>16</v>
      </c>
      <c r="B28" s="284">
        <v>0</v>
      </c>
      <c r="C28" s="315">
        <v>0</v>
      </c>
      <c r="D28" s="198">
        <v>0</v>
      </c>
      <c r="E28" s="116">
        <v>0</v>
      </c>
      <c r="F28" s="149">
        <v>0</v>
      </c>
    </row>
    <row r="29" spans="1:6" x14ac:dyDescent="0.35">
      <c r="A29" s="69"/>
      <c r="B29" s="283"/>
      <c r="C29" s="314"/>
      <c r="D29" s="298"/>
      <c r="E29" s="115"/>
      <c r="F29" s="148"/>
    </row>
    <row r="30" spans="1:6" x14ac:dyDescent="0.35">
      <c r="A30" s="68" t="s">
        <v>17</v>
      </c>
      <c r="B30" s="283">
        <f t="shared" ref="B30" si="26">SUM(B227)</f>
        <v>20999</v>
      </c>
      <c r="C30" s="314">
        <f t="shared" ref="C30:D30" si="27">SUM(C227)</f>
        <v>858</v>
      </c>
      <c r="D30" s="298">
        <f t="shared" si="27"/>
        <v>12160</v>
      </c>
      <c r="E30" s="115">
        <f>SUM(E227)</f>
        <v>0</v>
      </c>
      <c r="F30" s="148">
        <f t="shared" ref="F30" si="28">SUM(F227)</f>
        <v>12160</v>
      </c>
    </row>
    <row r="31" spans="1:6" ht="15" thickBot="1" x14ac:dyDescent="0.4">
      <c r="A31" s="67" t="s">
        <v>18</v>
      </c>
      <c r="B31" s="283">
        <f t="shared" ref="B31" si="29">SUM(B228,B229)</f>
        <v>2566</v>
      </c>
      <c r="C31" s="314">
        <f t="shared" ref="C31:D31" si="30">SUM(C228,C229)</f>
        <v>118</v>
      </c>
      <c r="D31" s="298">
        <f t="shared" si="30"/>
        <v>1000</v>
      </c>
      <c r="E31" s="115">
        <f>SUM(E228,E229)</f>
        <v>0</v>
      </c>
      <c r="F31" s="148">
        <f t="shared" ref="F31" si="31">SUM(F228,F229)</f>
        <v>1000</v>
      </c>
    </row>
    <row r="32" spans="1:6" ht="15" thickBot="1" x14ac:dyDescent="0.4">
      <c r="A32" s="66" t="s">
        <v>19</v>
      </c>
      <c r="B32" s="284">
        <f t="shared" ref="B32" si="32">B30-B31</f>
        <v>18433</v>
      </c>
      <c r="C32" s="315">
        <f t="shared" ref="C32:D32" si="33">C30-C31</f>
        <v>740</v>
      </c>
      <c r="D32" s="198">
        <f t="shared" si="33"/>
        <v>11160</v>
      </c>
      <c r="E32" s="116">
        <f>E30-E31</f>
        <v>0</v>
      </c>
      <c r="F32" s="149">
        <f t="shared" ref="F32" si="34">F30-F31</f>
        <v>11160</v>
      </c>
    </row>
    <row r="33" spans="1:6" ht="15" thickBot="1" x14ac:dyDescent="0.4">
      <c r="A33" s="66"/>
      <c r="B33" s="283"/>
      <c r="C33" s="314"/>
      <c r="D33" s="298"/>
      <c r="E33" s="115"/>
      <c r="F33" s="148"/>
    </row>
    <row r="34" spans="1:6" ht="15" thickBot="1" x14ac:dyDescent="0.4">
      <c r="A34" s="67" t="s">
        <v>20</v>
      </c>
      <c r="B34" s="285">
        <f>SUM(B10+B14+B18+B22+B30)</f>
        <v>1913950</v>
      </c>
      <c r="C34" s="316">
        <f>SUM(C10+C14+C18+C22+C30)</f>
        <v>691454</v>
      </c>
      <c r="D34" s="299">
        <f>SUM(D10+D14+D18+D22+D30)</f>
        <v>1277890</v>
      </c>
      <c r="E34" s="117">
        <f>SUM(E10+E14+E18+E22+E30)</f>
        <v>545613</v>
      </c>
      <c r="F34" s="150">
        <f>SUM(F10+F14+F18+F22+F30)</f>
        <v>1326080</v>
      </c>
    </row>
    <row r="35" spans="1:6" ht="15" thickBot="1" x14ac:dyDescent="0.4">
      <c r="A35" s="71" t="s">
        <v>21</v>
      </c>
      <c r="B35" s="281">
        <f>SUM(B11,B15,B19,B23,B31)</f>
        <v>1135583</v>
      </c>
      <c r="C35" s="312">
        <f>SUM(C11,C15,C19,C23,C31)</f>
        <v>406930</v>
      </c>
      <c r="D35" s="296">
        <f>SUM(D11,D15,D19,D23,D31)</f>
        <v>755349</v>
      </c>
      <c r="E35" s="113">
        <f>SUM(E11,E15,E19,E23,E31)</f>
        <v>2629</v>
      </c>
      <c r="F35" s="146">
        <f>SUM(F11,F15,F19,F23,F31)</f>
        <v>806044</v>
      </c>
    </row>
    <row r="36" spans="1:6" s="2" customFormat="1" x14ac:dyDescent="0.35">
      <c r="A36" s="72" t="s">
        <v>22</v>
      </c>
      <c r="B36" s="286">
        <f t="shared" ref="B36" si="35">SUM(B34-B35)</f>
        <v>778367</v>
      </c>
      <c r="C36" s="317">
        <f t="shared" ref="C36:D36" si="36">SUM(C34-C35)</f>
        <v>284524</v>
      </c>
      <c r="D36" s="300">
        <f t="shared" si="36"/>
        <v>522541</v>
      </c>
      <c r="E36" s="118">
        <f>SUM(E34-E35)</f>
        <v>542984</v>
      </c>
      <c r="F36" s="151">
        <f t="shared" ref="F36" si="37">SUM(F34-F35)</f>
        <v>520036</v>
      </c>
    </row>
    <row r="37" spans="1:6" x14ac:dyDescent="0.35">
      <c r="A37" s="69" t="s">
        <v>23</v>
      </c>
      <c r="B37" s="287">
        <f t="shared" ref="B37" si="38">B278</f>
        <v>-654680.60000000009</v>
      </c>
      <c r="C37" s="318">
        <f t="shared" ref="C37:D37" si="39">C278</f>
        <v>-475920</v>
      </c>
      <c r="D37" s="301">
        <f t="shared" si="39"/>
        <v>-539577</v>
      </c>
      <c r="E37" s="119">
        <f>E278</f>
        <v>-60899</v>
      </c>
      <c r="F37" s="152">
        <f t="shared" ref="F37" si="40">F278</f>
        <v>-557011</v>
      </c>
    </row>
    <row r="38" spans="1:6" hidden="1" x14ac:dyDescent="0.35">
      <c r="A38" s="71" t="s">
        <v>24</v>
      </c>
      <c r="B38" s="283">
        <v>0</v>
      </c>
      <c r="C38" s="314">
        <v>0</v>
      </c>
      <c r="D38" s="298">
        <v>0</v>
      </c>
      <c r="E38" s="115">
        <v>0</v>
      </c>
      <c r="F38" s="148">
        <v>0</v>
      </c>
    </row>
    <row r="39" spans="1:6" s="1" customFormat="1" x14ac:dyDescent="0.35">
      <c r="A39" s="73" t="s">
        <v>25</v>
      </c>
      <c r="B39" s="288">
        <f>SUM(B246)</f>
        <v>-55854.5</v>
      </c>
      <c r="C39" s="319">
        <f>SUM(C246)</f>
        <v>-23975</v>
      </c>
      <c r="D39" s="302">
        <f>SUM(D246)</f>
        <v>-40300</v>
      </c>
      <c r="E39" s="120">
        <f>SUM(E246)</f>
        <v>-721</v>
      </c>
      <c r="F39" s="153">
        <f>SUM(F246)</f>
        <v>-40300</v>
      </c>
    </row>
    <row r="40" spans="1:6" x14ac:dyDescent="0.35">
      <c r="A40" s="70" t="s">
        <v>288</v>
      </c>
      <c r="B40" s="283">
        <v>34284</v>
      </c>
      <c r="C40" s="314"/>
      <c r="D40" s="298"/>
      <c r="E40" s="115"/>
      <c r="F40" s="148"/>
    </row>
    <row r="41" spans="1:6" x14ac:dyDescent="0.35">
      <c r="A41" s="70" t="s">
        <v>291</v>
      </c>
      <c r="B41" s="283">
        <v>-2295</v>
      </c>
      <c r="C41" s="314"/>
      <c r="D41" s="298"/>
      <c r="E41" s="115"/>
      <c r="F41" s="148"/>
    </row>
    <row r="42" spans="1:6" ht="15" thickBot="1" x14ac:dyDescent="0.4">
      <c r="A42" s="60" t="s">
        <v>290</v>
      </c>
      <c r="B42" s="283">
        <v>-13000</v>
      </c>
      <c r="C42" s="314"/>
      <c r="D42" s="298"/>
      <c r="E42" s="115"/>
      <c r="F42" s="148"/>
    </row>
    <row r="43" spans="1:6" s="1" customFormat="1" ht="15" thickBot="1" x14ac:dyDescent="0.4">
      <c r="A43" s="73" t="s">
        <v>26</v>
      </c>
      <c r="B43" s="284">
        <f>SUM(B36:B42)</f>
        <v>86820.899999999907</v>
      </c>
      <c r="C43" s="315">
        <f>SUM(C36:C42)</f>
        <v>-215371</v>
      </c>
      <c r="D43" s="198">
        <f>SUM(D36:D42)</f>
        <v>-57336</v>
      </c>
      <c r="E43" s="116">
        <f>SUM(E36:E42)</f>
        <v>481364</v>
      </c>
      <c r="F43" s="149">
        <f>SUM(F36:F42)</f>
        <v>-77275</v>
      </c>
    </row>
    <row r="44" spans="1:6" x14ac:dyDescent="0.35">
      <c r="A44" s="70" t="s">
        <v>289</v>
      </c>
      <c r="B44" s="283"/>
      <c r="C44" s="314"/>
      <c r="D44" s="298"/>
      <c r="E44" s="115">
        <v>11048</v>
      </c>
      <c r="F44" s="148">
        <v>32000</v>
      </c>
    </row>
    <row r="45" spans="1:6" x14ac:dyDescent="0.35">
      <c r="A45" s="70" t="s">
        <v>215</v>
      </c>
      <c r="B45" s="283">
        <v>0</v>
      </c>
      <c r="C45" s="314">
        <v>124730</v>
      </c>
      <c r="D45" s="298">
        <v>1000</v>
      </c>
      <c r="E45" s="115">
        <v>0</v>
      </c>
      <c r="F45" s="148">
        <v>1000</v>
      </c>
    </row>
    <row r="46" spans="1:6" ht="15" thickBot="1" x14ac:dyDescent="0.4">
      <c r="A46" s="71" t="s">
        <v>27</v>
      </c>
      <c r="B46" s="289">
        <f>SUM(B43:B45)</f>
        <v>86820.899999999907</v>
      </c>
      <c r="C46" s="320">
        <f>SUM(C36+C37+C39+C38+C45+C42)</f>
        <v>-90641</v>
      </c>
      <c r="D46" s="303">
        <f>SUM(D36+D37+D39+D38+D45+D42)</f>
        <v>-56336</v>
      </c>
      <c r="E46" s="121">
        <f>SUM(E36+E37+E39+E38+E45+E42+E44)</f>
        <v>492412</v>
      </c>
      <c r="F46" s="154">
        <f>SUM(F36+F37+F39+F38+F45+F42+F44)</f>
        <v>-44275</v>
      </c>
    </row>
    <row r="47" spans="1:6" ht="18" customHeight="1" thickBot="1" x14ac:dyDescent="0.4">
      <c r="A47" s="71"/>
      <c r="B47" s="290"/>
      <c r="C47" s="321"/>
      <c r="D47" s="304"/>
      <c r="E47" s="122"/>
      <c r="F47" s="155"/>
    </row>
    <row r="48" spans="1:6" ht="23.5" customHeight="1" thickBot="1" x14ac:dyDescent="0.4">
      <c r="A48" s="74" t="s">
        <v>164</v>
      </c>
      <c r="B48" s="291">
        <f t="shared" ref="B48" si="41">SUM(B46:B47)</f>
        <v>86820.899999999907</v>
      </c>
      <c r="C48" s="315">
        <f t="shared" ref="C48:D48" si="42">SUM(C46:C47)</f>
        <v>-90641</v>
      </c>
      <c r="D48" s="198">
        <f t="shared" si="42"/>
        <v>-56336</v>
      </c>
      <c r="E48" s="116">
        <f>SUM(E46:E47)</f>
        <v>492412</v>
      </c>
      <c r="F48" s="149">
        <f t="shared" ref="F48" si="43">SUM(F46:F47)</f>
        <v>-44275</v>
      </c>
    </row>
    <row r="49" spans="1:6" x14ac:dyDescent="0.35">
      <c r="A49" s="75" t="s">
        <v>118</v>
      </c>
      <c r="B49" s="292"/>
      <c r="C49" s="292"/>
      <c r="D49" s="305"/>
      <c r="E49" s="76"/>
      <c r="F49" s="76"/>
    </row>
    <row r="50" spans="1:6" ht="15" thickBot="1" x14ac:dyDescent="0.4">
      <c r="A50" s="77" t="s">
        <v>165</v>
      </c>
      <c r="B50" s="293"/>
      <c r="C50" s="293"/>
      <c r="D50" s="306"/>
      <c r="E50" s="78"/>
      <c r="F50" s="78"/>
    </row>
    <row r="51" spans="1:6" x14ac:dyDescent="0.35">
      <c r="A51" s="77"/>
      <c r="B51" s="79"/>
      <c r="C51" s="79"/>
      <c r="D51" s="79"/>
      <c r="E51" s="79"/>
      <c r="F51" s="79"/>
    </row>
    <row r="52" spans="1:6" ht="15" thickBot="1" x14ac:dyDescent="0.4">
      <c r="A52" s="71"/>
      <c r="B52" s="80"/>
      <c r="C52" s="80"/>
      <c r="D52" s="80"/>
      <c r="E52" s="80"/>
      <c r="F52" s="80"/>
    </row>
    <row r="53" spans="1:6" x14ac:dyDescent="0.35">
      <c r="A53" s="62"/>
      <c r="B53" s="206"/>
      <c r="C53" s="202"/>
      <c r="D53" s="210" t="s">
        <v>159</v>
      </c>
      <c r="E53" s="108" t="s">
        <v>249</v>
      </c>
      <c r="F53" s="141" t="s">
        <v>251</v>
      </c>
    </row>
    <row r="54" spans="1:6" x14ac:dyDescent="0.35">
      <c r="A54" s="62"/>
      <c r="B54" s="175" t="s">
        <v>255</v>
      </c>
      <c r="C54" s="203" t="s">
        <v>257</v>
      </c>
      <c r="D54" s="211" t="s">
        <v>1</v>
      </c>
      <c r="E54" s="109" t="s">
        <v>250</v>
      </c>
      <c r="F54" s="142" t="s">
        <v>252</v>
      </c>
    </row>
    <row r="55" spans="1:6" ht="15" thickBot="1" x14ac:dyDescent="0.4">
      <c r="A55" s="62"/>
      <c r="B55" s="207" t="s">
        <v>258</v>
      </c>
      <c r="C55" s="204" t="s">
        <v>256</v>
      </c>
      <c r="D55" s="212" t="s">
        <v>196</v>
      </c>
      <c r="E55" s="110" t="s">
        <v>196</v>
      </c>
      <c r="F55" s="143" t="s">
        <v>196</v>
      </c>
    </row>
    <row r="56" spans="1:6" x14ac:dyDescent="0.35">
      <c r="A56" s="66" t="s">
        <v>28</v>
      </c>
      <c r="B56" s="179"/>
      <c r="C56" s="251"/>
      <c r="D56" s="81"/>
      <c r="E56" s="124"/>
      <c r="F56" s="156"/>
    </row>
    <row r="57" spans="1:6" x14ac:dyDescent="0.35">
      <c r="A57" s="62" t="s">
        <v>208</v>
      </c>
      <c r="B57" s="180"/>
      <c r="C57" s="252"/>
      <c r="D57" s="82"/>
      <c r="E57" s="125"/>
      <c r="F57" s="157"/>
    </row>
    <row r="58" spans="1:6" x14ac:dyDescent="0.35">
      <c r="A58" s="68" t="s">
        <v>3</v>
      </c>
      <c r="B58" s="180">
        <v>150982</v>
      </c>
      <c r="C58" s="252">
        <v>14264</v>
      </c>
      <c r="D58" s="82">
        <v>70000</v>
      </c>
      <c r="E58" s="125">
        <v>64153</v>
      </c>
      <c r="F58" s="157">
        <v>98000</v>
      </c>
    </row>
    <row r="59" spans="1:6" x14ac:dyDescent="0.35">
      <c r="A59" s="68" t="s">
        <v>204</v>
      </c>
      <c r="B59" s="180">
        <v>57458</v>
      </c>
      <c r="C59" s="252">
        <v>10661</v>
      </c>
      <c r="D59" s="82">
        <v>15000</v>
      </c>
      <c r="E59" s="125">
        <v>2924</v>
      </c>
      <c r="F59" s="157">
        <v>34602</v>
      </c>
    </row>
    <row r="60" spans="1:6" ht="15" thickBot="1" x14ac:dyDescent="0.4">
      <c r="A60" s="67" t="s">
        <v>203</v>
      </c>
      <c r="B60" s="180">
        <v>36090</v>
      </c>
      <c r="C60" s="252">
        <v>17236</v>
      </c>
      <c r="D60" s="82">
        <v>20000</v>
      </c>
      <c r="E60" s="125">
        <v>10502</v>
      </c>
      <c r="F60" s="157">
        <v>30000</v>
      </c>
    </row>
    <row r="61" spans="1:6" ht="15" thickBot="1" x14ac:dyDescent="0.4">
      <c r="A61" s="66" t="s">
        <v>29</v>
      </c>
      <c r="B61" s="181">
        <v>57434</v>
      </c>
      <c r="C61" s="253">
        <f>SUM(C58-C59-C60)</f>
        <v>-13633</v>
      </c>
      <c r="D61" s="218">
        <f>SUM(D58-D59-D60)</f>
        <v>35000</v>
      </c>
      <c r="E61" s="126">
        <f>SUM(E58-E59-E60)</f>
        <v>50727</v>
      </c>
      <c r="F61" s="158">
        <f>SUM(F58-F59-F60)</f>
        <v>33398</v>
      </c>
    </row>
    <row r="62" spans="1:6" x14ac:dyDescent="0.35">
      <c r="A62" s="67"/>
      <c r="B62" s="180"/>
      <c r="C62" s="252"/>
      <c r="D62" s="83"/>
      <c r="E62" s="127"/>
      <c r="F62" s="159"/>
    </row>
    <row r="63" spans="1:6" x14ac:dyDescent="0.35">
      <c r="A63" s="62" t="s">
        <v>201</v>
      </c>
      <c r="B63" s="180"/>
      <c r="C63" s="252"/>
      <c r="D63" s="83"/>
      <c r="E63" s="127"/>
      <c r="F63" s="159"/>
    </row>
    <row r="64" spans="1:6" x14ac:dyDescent="0.35">
      <c r="A64" s="68" t="s">
        <v>30</v>
      </c>
      <c r="B64" s="180">
        <v>200180</v>
      </c>
      <c r="C64" s="252">
        <v>209178</v>
      </c>
      <c r="D64" s="82">
        <v>138722</v>
      </c>
      <c r="E64" s="125">
        <v>0</v>
      </c>
      <c r="F64" s="157">
        <v>138722</v>
      </c>
    </row>
    <row r="65" spans="1:6" x14ac:dyDescent="0.35">
      <c r="A65" s="68" t="s">
        <v>204</v>
      </c>
      <c r="B65" s="180">
        <v>86598</v>
      </c>
      <c r="C65" s="252">
        <v>43052</v>
      </c>
      <c r="D65" s="82">
        <v>60010</v>
      </c>
      <c r="E65" s="125">
        <v>0</v>
      </c>
      <c r="F65" s="157">
        <v>60010</v>
      </c>
    </row>
    <row r="66" spans="1:6" ht="15" thickBot="1" x14ac:dyDescent="0.4">
      <c r="A66" s="67" t="s">
        <v>203</v>
      </c>
      <c r="B66" s="180">
        <v>39002</v>
      </c>
      <c r="C66" s="252">
        <v>52060</v>
      </c>
      <c r="D66" s="82">
        <v>33375</v>
      </c>
      <c r="E66" s="125">
        <v>0</v>
      </c>
      <c r="F66" s="157">
        <v>33375</v>
      </c>
    </row>
    <row r="67" spans="1:6" ht="15" thickBot="1" x14ac:dyDescent="0.4">
      <c r="A67" s="66" t="s">
        <v>31</v>
      </c>
      <c r="B67" s="181">
        <v>74581</v>
      </c>
      <c r="C67" s="253">
        <f>SUM(C64-C65-C66)</f>
        <v>114066</v>
      </c>
      <c r="D67" s="218">
        <f t="shared" ref="D67" si="44">D64-(D65+D66)</f>
        <v>45337</v>
      </c>
      <c r="E67" s="126">
        <f>E64-(E65+E66)</f>
        <v>0</v>
      </c>
      <c r="F67" s="158">
        <f t="shared" ref="F67" si="45">F64-(F65+F66)</f>
        <v>45337</v>
      </c>
    </row>
    <row r="68" spans="1:6" x14ac:dyDescent="0.35">
      <c r="A68" s="67"/>
      <c r="B68" s="180"/>
      <c r="C68" s="252"/>
      <c r="D68" s="83"/>
      <c r="E68" s="127"/>
      <c r="F68" s="159"/>
    </row>
    <row r="69" spans="1:6" x14ac:dyDescent="0.35">
      <c r="A69" s="62" t="s">
        <v>202</v>
      </c>
      <c r="B69" s="180"/>
      <c r="C69" s="252"/>
      <c r="D69" s="83"/>
      <c r="E69" s="127"/>
      <c r="F69" s="159"/>
    </row>
    <row r="70" spans="1:6" x14ac:dyDescent="0.35">
      <c r="A70" s="68" t="s">
        <v>3</v>
      </c>
      <c r="B70" s="180">
        <v>151278</v>
      </c>
      <c r="C70" s="252">
        <v>65720</v>
      </c>
      <c r="D70" s="82">
        <v>98720</v>
      </c>
      <c r="E70" s="125">
        <v>0</v>
      </c>
      <c r="F70" s="157">
        <v>138722</v>
      </c>
    </row>
    <row r="71" spans="1:6" x14ac:dyDescent="0.35">
      <c r="A71" s="68" t="s">
        <v>204</v>
      </c>
      <c r="B71" s="180">
        <v>69629</v>
      </c>
      <c r="C71" s="252">
        <v>21333</v>
      </c>
      <c r="D71" s="82">
        <v>45762</v>
      </c>
      <c r="E71" s="125">
        <v>0</v>
      </c>
      <c r="F71" s="157">
        <v>60010</v>
      </c>
    </row>
    <row r="72" spans="1:6" ht="15" thickBot="1" x14ac:dyDescent="0.4">
      <c r="A72" s="67" t="s">
        <v>203</v>
      </c>
      <c r="B72" s="180">
        <v>28520</v>
      </c>
      <c r="C72" s="252">
        <v>17395</v>
      </c>
      <c r="D72" s="82">
        <v>18542</v>
      </c>
      <c r="E72" s="125">
        <v>0</v>
      </c>
      <c r="F72" s="157">
        <v>33375</v>
      </c>
    </row>
    <row r="73" spans="1:6" ht="15" thickBot="1" x14ac:dyDescent="0.4">
      <c r="A73" s="66" t="s">
        <v>32</v>
      </c>
      <c r="B73" s="181">
        <v>53130</v>
      </c>
      <c r="C73" s="253">
        <f>SUM(C70-C71-C72)</f>
        <v>26992</v>
      </c>
      <c r="D73" s="218">
        <f>D70-(D71+D72)</f>
        <v>34416</v>
      </c>
      <c r="E73" s="126">
        <f>E70-(E71+E72)</f>
        <v>0</v>
      </c>
      <c r="F73" s="158">
        <f>F70-(F71+F72)</f>
        <v>45337</v>
      </c>
    </row>
    <row r="74" spans="1:6" x14ac:dyDescent="0.35">
      <c r="A74" s="66"/>
      <c r="B74" s="180"/>
      <c r="C74" s="252"/>
      <c r="D74" s="83"/>
      <c r="E74" s="127"/>
      <c r="F74" s="159"/>
    </row>
    <row r="75" spans="1:6" x14ac:dyDescent="0.35">
      <c r="A75" s="66"/>
      <c r="B75" s="180"/>
      <c r="C75" s="252"/>
      <c r="D75" s="83"/>
      <c r="E75" s="127"/>
      <c r="F75" s="159"/>
    </row>
    <row r="76" spans="1:6" x14ac:dyDescent="0.35">
      <c r="A76" s="68" t="s">
        <v>197</v>
      </c>
      <c r="B76" s="180">
        <v>35405</v>
      </c>
      <c r="C76" s="252">
        <v>5888</v>
      </c>
      <c r="D76" s="82">
        <v>22270</v>
      </c>
      <c r="E76" s="125">
        <v>3364</v>
      </c>
      <c r="F76" s="157">
        <v>22270</v>
      </c>
    </row>
    <row r="77" spans="1:6" ht="15" thickBot="1" x14ac:dyDescent="0.4">
      <c r="A77" s="68" t="s">
        <v>207</v>
      </c>
      <c r="B77" s="180">
        <v>9722</v>
      </c>
      <c r="C77" s="252">
        <v>2079</v>
      </c>
      <c r="D77" s="82">
        <v>10000</v>
      </c>
      <c r="E77" s="125">
        <v>503</v>
      </c>
      <c r="F77" s="157">
        <v>10000</v>
      </c>
    </row>
    <row r="78" spans="1:6" ht="15" thickBot="1" x14ac:dyDescent="0.4">
      <c r="A78" s="66" t="s">
        <v>33</v>
      </c>
      <c r="B78" s="181">
        <v>25683</v>
      </c>
      <c r="C78" s="253">
        <f>SUM(C76-C77)</f>
        <v>3809</v>
      </c>
      <c r="D78" s="218">
        <f t="shared" ref="D78" si="46">SUM(D76-D77)</f>
        <v>12270</v>
      </c>
      <c r="E78" s="126">
        <f>SUM(E76-E77)</f>
        <v>2861</v>
      </c>
      <c r="F78" s="158">
        <f t="shared" ref="F78" si="47">SUM(F76-F77)</f>
        <v>12270</v>
      </c>
    </row>
    <row r="79" spans="1:6" x14ac:dyDescent="0.35">
      <c r="A79" s="66"/>
      <c r="B79" s="182"/>
      <c r="C79" s="254"/>
      <c r="D79" s="84"/>
      <c r="E79" s="128"/>
      <c r="F79" s="160"/>
    </row>
    <row r="80" spans="1:6" x14ac:dyDescent="0.35">
      <c r="A80" s="67" t="s">
        <v>34</v>
      </c>
      <c r="B80" s="180">
        <v>9268</v>
      </c>
      <c r="C80" s="252">
        <v>5</v>
      </c>
      <c r="D80" s="82">
        <v>8000</v>
      </c>
      <c r="E80" s="125">
        <v>250</v>
      </c>
      <c r="F80" s="157">
        <v>8000</v>
      </c>
    </row>
    <row r="81" spans="1:6" ht="15" thickBot="1" x14ac:dyDescent="0.4">
      <c r="A81" s="67" t="s">
        <v>205</v>
      </c>
      <c r="B81" s="180">
        <v>3504</v>
      </c>
      <c r="C81" s="252">
        <v>567</v>
      </c>
      <c r="D81" s="82">
        <v>4480</v>
      </c>
      <c r="E81" s="125">
        <v>0</v>
      </c>
      <c r="F81" s="157">
        <v>4480</v>
      </c>
    </row>
    <row r="82" spans="1:6" ht="15" thickBot="1" x14ac:dyDescent="0.4">
      <c r="A82" s="62" t="s">
        <v>35</v>
      </c>
      <c r="B82" s="181">
        <v>5764</v>
      </c>
      <c r="C82" s="253">
        <f>SUM(C80-C81)</f>
        <v>-562</v>
      </c>
      <c r="D82" s="218">
        <f t="shared" ref="D82" si="48">SUM(D80-D81)</f>
        <v>3520</v>
      </c>
      <c r="E82" s="126">
        <f>SUM(E80-E81)</f>
        <v>250</v>
      </c>
      <c r="F82" s="158">
        <f t="shared" ref="F82" si="49">SUM(F80-F81)</f>
        <v>3520</v>
      </c>
    </row>
    <row r="83" spans="1:6" x14ac:dyDescent="0.35">
      <c r="A83" s="66"/>
      <c r="B83" s="182"/>
      <c r="C83" s="254"/>
      <c r="D83" s="84"/>
      <c r="E83" s="128"/>
      <c r="F83" s="160"/>
    </row>
    <row r="84" spans="1:6" x14ac:dyDescent="0.35">
      <c r="A84" s="67" t="s">
        <v>161</v>
      </c>
      <c r="B84" s="180">
        <v>19209</v>
      </c>
      <c r="C84" s="252">
        <v>378</v>
      </c>
      <c r="D84" s="82">
        <v>6504</v>
      </c>
      <c r="E84" s="125">
        <v>0</v>
      </c>
      <c r="F84" s="157">
        <v>6504</v>
      </c>
    </row>
    <row r="85" spans="1:6" ht="15" thickBot="1" x14ac:dyDescent="0.4">
      <c r="A85" s="67" t="s">
        <v>162</v>
      </c>
      <c r="B85" s="180">
        <v>16620</v>
      </c>
      <c r="C85" s="252">
        <v>1319</v>
      </c>
      <c r="D85" s="82">
        <v>5300</v>
      </c>
      <c r="E85" s="125">
        <v>0</v>
      </c>
      <c r="F85" s="157">
        <v>5300</v>
      </c>
    </row>
    <row r="86" spans="1:6" ht="15" thickBot="1" x14ac:dyDescent="0.4">
      <c r="A86" s="62" t="s">
        <v>36</v>
      </c>
      <c r="B86" s="181">
        <v>2589</v>
      </c>
      <c r="C86" s="253">
        <f>SUM(C84-C85)</f>
        <v>-941</v>
      </c>
      <c r="D86" s="218">
        <f>SUM(D84-D85)</f>
        <v>1204</v>
      </c>
      <c r="E86" s="126">
        <f>SUM(E84-E85)</f>
        <v>0</v>
      </c>
      <c r="F86" s="158">
        <f>SUM(F84-F85)</f>
        <v>1204</v>
      </c>
    </row>
    <row r="87" spans="1:6" x14ac:dyDescent="0.35">
      <c r="A87" s="62"/>
      <c r="B87" s="263"/>
      <c r="C87" s="255"/>
      <c r="D87" s="85"/>
      <c r="E87" s="129"/>
      <c r="F87" s="161"/>
    </row>
    <row r="88" spans="1:6" x14ac:dyDescent="0.35">
      <c r="A88" s="62"/>
      <c r="B88" s="263"/>
      <c r="C88" s="255"/>
      <c r="D88" s="85"/>
      <c r="E88" s="129"/>
      <c r="F88" s="161"/>
    </row>
    <row r="89" spans="1:6" x14ac:dyDescent="0.35">
      <c r="A89" s="67" t="s">
        <v>261</v>
      </c>
      <c r="B89" s="180">
        <v>4355</v>
      </c>
      <c r="C89" s="252">
        <v>0</v>
      </c>
      <c r="D89" s="82"/>
      <c r="E89" s="125"/>
      <c r="F89" s="157"/>
    </row>
    <row r="90" spans="1:6" ht="15" thickBot="1" x14ac:dyDescent="0.4">
      <c r="A90" s="67" t="s">
        <v>259</v>
      </c>
      <c r="B90" s="180">
        <v>4170</v>
      </c>
      <c r="C90" s="252">
        <v>0</v>
      </c>
      <c r="D90" s="82"/>
      <c r="E90" s="125"/>
      <c r="F90" s="157"/>
    </row>
    <row r="91" spans="1:6" ht="15" thickBot="1" x14ac:dyDescent="0.4">
      <c r="A91" s="62" t="s">
        <v>260</v>
      </c>
      <c r="B91" s="181">
        <v>185</v>
      </c>
      <c r="C91" s="253">
        <v>0</v>
      </c>
      <c r="D91" s="218"/>
      <c r="E91" s="126"/>
      <c r="F91" s="158"/>
    </row>
    <row r="92" spans="1:6" x14ac:dyDescent="0.35">
      <c r="A92" s="62"/>
      <c r="B92" s="263"/>
      <c r="C92" s="255"/>
      <c r="D92" s="85"/>
      <c r="E92" s="129"/>
      <c r="F92" s="161"/>
    </row>
    <row r="93" spans="1:6" x14ac:dyDescent="0.35">
      <c r="A93" s="67"/>
      <c r="B93" s="180"/>
      <c r="C93" s="252"/>
      <c r="D93" s="83"/>
      <c r="E93" s="127"/>
      <c r="F93" s="159"/>
    </row>
    <row r="94" spans="1:6" x14ac:dyDescent="0.35">
      <c r="A94" s="67" t="s">
        <v>206</v>
      </c>
      <c r="B94" s="180">
        <v>83058</v>
      </c>
      <c r="C94" s="252">
        <v>-1170</v>
      </c>
      <c r="D94" s="82">
        <v>56000</v>
      </c>
      <c r="E94" s="125">
        <v>0</v>
      </c>
      <c r="F94" s="157">
        <v>56000</v>
      </c>
    </row>
    <row r="95" spans="1:6" ht="15" thickBot="1" x14ac:dyDescent="0.4">
      <c r="A95" s="67" t="s">
        <v>37</v>
      </c>
      <c r="B95" s="180">
        <v>37179</v>
      </c>
      <c r="C95" s="252">
        <v>0</v>
      </c>
      <c r="D95" s="82">
        <v>35000</v>
      </c>
      <c r="E95" s="125">
        <v>0</v>
      </c>
      <c r="F95" s="157">
        <v>35000</v>
      </c>
    </row>
    <row r="96" spans="1:6" ht="15" thickBot="1" x14ac:dyDescent="0.4">
      <c r="A96" s="62" t="s">
        <v>38</v>
      </c>
      <c r="B96" s="181">
        <v>45879</v>
      </c>
      <c r="C96" s="253">
        <f>SUM(C94:C95)</f>
        <v>-1170</v>
      </c>
      <c r="D96" s="218">
        <f>SUM(D94-D95)</f>
        <v>21000</v>
      </c>
      <c r="E96" s="126">
        <f>SUM(E94-E95)</f>
        <v>0</v>
      </c>
      <c r="F96" s="158">
        <f>SUM(F94-F95)</f>
        <v>21000</v>
      </c>
    </row>
    <row r="97" spans="1:6" x14ac:dyDescent="0.35">
      <c r="A97" s="62"/>
      <c r="B97" s="263"/>
      <c r="C97" s="255"/>
      <c r="D97" s="85"/>
      <c r="E97" s="129"/>
      <c r="F97" s="161"/>
    </row>
    <row r="98" spans="1:6" x14ac:dyDescent="0.35">
      <c r="A98" s="66" t="s">
        <v>39</v>
      </c>
      <c r="B98" s="180"/>
      <c r="C98" s="252"/>
      <c r="D98" s="83"/>
      <c r="E98" s="127"/>
      <c r="F98" s="159"/>
    </row>
    <row r="99" spans="1:6" x14ac:dyDescent="0.35">
      <c r="A99" s="68" t="s">
        <v>40</v>
      </c>
      <c r="B99" s="183">
        <f>SUM(B58, B64, B70, B76, B80, B84, B89, B94)</f>
        <v>653735</v>
      </c>
      <c r="C99" s="255">
        <f>SUM(C58, C64, C70, C76, C80, C84, C94, )</f>
        <v>294263</v>
      </c>
      <c r="D99" s="219">
        <f t="shared" ref="D99" si="50">SUM(D58,D64,D70,D76,D94,D84,D89,D80)</f>
        <v>400216</v>
      </c>
      <c r="E99" s="130">
        <f>SUM(E58,E64,E70,E76,E94,E84,E89,E80)</f>
        <v>67767</v>
      </c>
      <c r="F99" s="162">
        <f t="shared" ref="F99" si="51">SUM(F58,F64,F70,F76,F94,F84,F89,F80)</f>
        <v>468218</v>
      </c>
    </row>
    <row r="100" spans="1:6" x14ac:dyDescent="0.35">
      <c r="A100" s="68" t="s">
        <v>41</v>
      </c>
      <c r="B100" s="183">
        <f>SUM(B59:B60, B65:B66, B71:B72, B77, B81, B85, B90, B95)</f>
        <v>388492</v>
      </c>
      <c r="C100" s="255">
        <f>SUM(C59:C60, C65:C66, C71:C72, C77, C81, C85, C90, C95, )</f>
        <v>165702</v>
      </c>
      <c r="D100" s="219">
        <f>SUM(D59+D60+D65+D66+D71+D72+D77,D95,D85,D90,D81)</f>
        <v>247469</v>
      </c>
      <c r="E100" s="130">
        <f>SUM(E59+E60+E65+E66+E71+E72+E77,E95,E85,E90,E81)</f>
        <v>13929</v>
      </c>
      <c r="F100" s="162">
        <f>SUM(F59+F60+F65+F66+F71+F72+F77,F95,F85,F90,F81)</f>
        <v>306152</v>
      </c>
    </row>
    <row r="101" spans="1:6" x14ac:dyDescent="0.35">
      <c r="A101" s="66" t="s">
        <v>42</v>
      </c>
      <c r="B101" s="249">
        <f>SUM(B99-B100)</f>
        <v>265243</v>
      </c>
      <c r="C101" s="199">
        <f>SUM(C99-C100)</f>
        <v>128561</v>
      </c>
      <c r="D101" s="250">
        <f t="shared" ref="D101" si="52">D99-D100</f>
        <v>152747</v>
      </c>
      <c r="E101" s="131">
        <f>E99-E100</f>
        <v>53838</v>
      </c>
      <c r="F101" s="163">
        <f t="shared" ref="F101" si="53">F99-F100</f>
        <v>162066</v>
      </c>
    </row>
    <row r="102" spans="1:6" ht="15" thickBot="1" x14ac:dyDescent="0.4">
      <c r="A102" s="77"/>
      <c r="B102" s="80"/>
      <c r="C102" s="80"/>
      <c r="D102" s="80"/>
      <c r="E102" s="80"/>
      <c r="F102" s="80"/>
    </row>
    <row r="103" spans="1:6" x14ac:dyDescent="0.35">
      <c r="A103" s="67"/>
      <c r="B103" s="206"/>
      <c r="C103" s="235"/>
      <c r="D103" s="210" t="s">
        <v>159</v>
      </c>
      <c r="E103" s="108" t="s">
        <v>249</v>
      </c>
      <c r="F103" s="141" t="s">
        <v>251</v>
      </c>
    </row>
    <row r="104" spans="1:6" x14ac:dyDescent="0.35">
      <c r="A104" s="67"/>
      <c r="B104" s="175" t="s">
        <v>255</v>
      </c>
      <c r="C104" s="220" t="s">
        <v>257</v>
      </c>
      <c r="D104" s="211" t="s">
        <v>1</v>
      </c>
      <c r="E104" s="109" t="s">
        <v>250</v>
      </c>
      <c r="F104" s="142" t="s">
        <v>252</v>
      </c>
    </row>
    <row r="105" spans="1:6" ht="15" thickBot="1" x14ac:dyDescent="0.4">
      <c r="A105" s="67"/>
      <c r="B105" s="207" t="s">
        <v>256</v>
      </c>
      <c r="C105" s="221" t="s">
        <v>256</v>
      </c>
      <c r="D105" s="212" t="s">
        <v>196</v>
      </c>
      <c r="E105" s="110" t="s">
        <v>196</v>
      </c>
      <c r="F105" s="143" t="s">
        <v>196</v>
      </c>
    </row>
    <row r="106" spans="1:6" x14ac:dyDescent="0.35">
      <c r="A106" s="66" t="s">
        <v>43</v>
      </c>
      <c r="B106" s="179"/>
      <c r="C106" s="222"/>
      <c r="D106" s="82"/>
      <c r="E106" s="125"/>
      <c r="F106" s="164"/>
    </row>
    <row r="107" spans="1:6" x14ac:dyDescent="0.35">
      <c r="A107" s="62" t="s">
        <v>209</v>
      </c>
      <c r="B107" s="180"/>
      <c r="C107" s="223"/>
      <c r="D107" s="82"/>
      <c r="E107" s="125"/>
      <c r="F107" s="164"/>
    </row>
    <row r="108" spans="1:6" x14ac:dyDescent="0.35">
      <c r="A108" s="68" t="s">
        <v>44</v>
      </c>
      <c r="B108" s="180">
        <v>68564</v>
      </c>
      <c r="C108" s="223">
        <v>14368</v>
      </c>
      <c r="D108" s="82">
        <v>14500</v>
      </c>
      <c r="E108" s="125">
        <v>24805</v>
      </c>
      <c r="F108" s="164">
        <v>29963</v>
      </c>
    </row>
    <row r="109" spans="1:6" x14ac:dyDescent="0.35">
      <c r="A109" s="68" t="s">
        <v>45</v>
      </c>
      <c r="B109" s="180"/>
      <c r="C109" s="223"/>
      <c r="D109" s="82"/>
      <c r="E109" s="125"/>
      <c r="F109" s="164"/>
    </row>
    <row r="110" spans="1:6" ht="15" thickBot="1" x14ac:dyDescent="0.4">
      <c r="A110" s="68" t="s">
        <v>7</v>
      </c>
      <c r="B110" s="180">
        <v>39396</v>
      </c>
      <c r="C110" s="223">
        <v>20460</v>
      </c>
      <c r="D110" s="82">
        <v>9250</v>
      </c>
      <c r="E110" s="125">
        <v>436</v>
      </c>
      <c r="F110" s="164">
        <v>19000</v>
      </c>
    </row>
    <row r="111" spans="1:6" ht="15" thickBot="1" x14ac:dyDescent="0.4">
      <c r="A111" s="66" t="s">
        <v>46</v>
      </c>
      <c r="B111" s="261">
        <v>29168</v>
      </c>
      <c r="C111" s="199"/>
      <c r="D111" s="213">
        <f t="shared" ref="D111" si="54">SUM(D108-D109-D110)</f>
        <v>5250</v>
      </c>
      <c r="E111" s="126">
        <f>SUM(E108-E109-E110)</f>
        <v>24369</v>
      </c>
      <c r="F111" s="158">
        <f t="shared" ref="F111" si="55">SUM(F108-F109-F110)</f>
        <v>10963</v>
      </c>
    </row>
    <row r="112" spans="1:6" x14ac:dyDescent="0.35">
      <c r="A112" s="67"/>
      <c r="B112" s="180"/>
      <c r="C112" s="223"/>
      <c r="D112" s="214"/>
      <c r="E112" s="123"/>
      <c r="F112" s="164"/>
    </row>
    <row r="113" spans="1:6" x14ac:dyDescent="0.35">
      <c r="A113" s="62" t="s">
        <v>210</v>
      </c>
      <c r="B113" s="180"/>
      <c r="C113" s="223"/>
      <c r="D113" s="215"/>
      <c r="E113" s="123"/>
      <c r="F113" s="164"/>
    </row>
    <row r="114" spans="1:6" x14ac:dyDescent="0.35">
      <c r="A114" s="68" t="s">
        <v>47</v>
      </c>
      <c r="B114" s="180">
        <v>31809</v>
      </c>
      <c r="C114" s="223">
        <v>14398</v>
      </c>
      <c r="D114" s="215">
        <v>34163</v>
      </c>
      <c r="E114" s="123">
        <v>0</v>
      </c>
      <c r="F114" s="164">
        <v>34163</v>
      </c>
    </row>
    <row r="115" spans="1:6" x14ac:dyDescent="0.35">
      <c r="A115" s="68" t="s">
        <v>45</v>
      </c>
      <c r="B115" s="180"/>
      <c r="C115" s="223"/>
      <c r="D115" s="215">
        <v>0</v>
      </c>
      <c r="E115" s="123">
        <v>0</v>
      </c>
      <c r="F115" s="164">
        <v>0</v>
      </c>
    </row>
    <row r="116" spans="1:6" ht="15" thickBot="1" x14ac:dyDescent="0.4">
      <c r="A116" s="68" t="s">
        <v>7</v>
      </c>
      <c r="B116" s="180">
        <v>27736</v>
      </c>
      <c r="C116" s="223">
        <v>9520</v>
      </c>
      <c r="D116" s="216">
        <v>20571</v>
      </c>
      <c r="E116" s="123">
        <v>0</v>
      </c>
      <c r="F116" s="164">
        <v>20571</v>
      </c>
    </row>
    <row r="117" spans="1:6" ht="15" thickBot="1" x14ac:dyDescent="0.4">
      <c r="A117" s="66" t="s">
        <v>48</v>
      </c>
      <c r="B117" s="261">
        <v>4073</v>
      </c>
      <c r="C117" s="199">
        <f>SUM(C114-C116)</f>
        <v>4878</v>
      </c>
      <c r="D117" s="217">
        <f>SUM(D114-D115-D116)</f>
        <v>13592</v>
      </c>
      <c r="E117" s="126">
        <f>SUM(E114-E115-E116)</f>
        <v>0</v>
      </c>
      <c r="F117" s="158">
        <f>SUM(F114-F115-F116)</f>
        <v>13592</v>
      </c>
    </row>
    <row r="118" spans="1:6" x14ac:dyDescent="0.35">
      <c r="A118" s="66"/>
      <c r="B118" s="184"/>
      <c r="C118" s="224"/>
      <c r="D118" s="86"/>
      <c r="E118" s="132"/>
      <c r="F118" s="172"/>
    </row>
    <row r="119" spans="1:6" x14ac:dyDescent="0.35">
      <c r="A119" s="67"/>
      <c r="B119" s="180"/>
      <c r="C119" s="223"/>
      <c r="D119" s="83"/>
      <c r="E119" s="127"/>
      <c r="F119" s="165"/>
    </row>
    <row r="120" spans="1:6" x14ac:dyDescent="0.35">
      <c r="A120" s="62" t="s">
        <v>211</v>
      </c>
      <c r="B120" s="180"/>
      <c r="C120" s="223"/>
      <c r="D120" s="83"/>
      <c r="E120" s="127"/>
      <c r="F120" s="165"/>
    </row>
    <row r="121" spans="1:6" x14ac:dyDescent="0.35">
      <c r="A121" s="68" t="s">
        <v>47</v>
      </c>
      <c r="B121" s="180">
        <v>57547</v>
      </c>
      <c r="C121" s="223">
        <v>12666</v>
      </c>
      <c r="D121" s="82">
        <v>51630</v>
      </c>
      <c r="E121" s="125">
        <v>0</v>
      </c>
      <c r="F121" s="164">
        <v>51630</v>
      </c>
    </row>
    <row r="122" spans="1:6" x14ac:dyDescent="0.35">
      <c r="A122" s="68" t="s">
        <v>45</v>
      </c>
      <c r="B122" s="180"/>
      <c r="C122" s="223"/>
      <c r="D122" s="82">
        <v>0</v>
      </c>
      <c r="E122" s="125">
        <v>0</v>
      </c>
      <c r="F122" s="164">
        <v>0</v>
      </c>
    </row>
    <row r="123" spans="1:6" ht="15" thickBot="1" x14ac:dyDescent="0.4">
      <c r="A123" s="68" t="s">
        <v>7</v>
      </c>
      <c r="B123" s="180">
        <v>29670</v>
      </c>
      <c r="C123" s="223">
        <v>9324</v>
      </c>
      <c r="D123" s="82">
        <v>34006</v>
      </c>
      <c r="E123" s="125">
        <v>0</v>
      </c>
      <c r="F123" s="164">
        <v>34006</v>
      </c>
    </row>
    <row r="124" spans="1:6" ht="15" thickBot="1" x14ac:dyDescent="0.4">
      <c r="A124" s="66" t="s">
        <v>49</v>
      </c>
      <c r="B124" s="181">
        <v>27877</v>
      </c>
      <c r="C124" s="225">
        <f>SUM(C121-C123)</f>
        <v>3342</v>
      </c>
      <c r="D124" s="218">
        <f>SUM(D121-D122-D123)</f>
        <v>17624</v>
      </c>
      <c r="E124" s="126">
        <f>SUM(E121-E122-E123)</f>
        <v>0</v>
      </c>
      <c r="F124" s="158">
        <f>SUM(F121-F122-F123)</f>
        <v>17624</v>
      </c>
    </row>
    <row r="125" spans="1:6" x14ac:dyDescent="0.35">
      <c r="A125" s="66"/>
      <c r="B125" s="184"/>
      <c r="C125" s="224"/>
      <c r="D125" s="86"/>
      <c r="E125" s="132"/>
      <c r="F125" s="172"/>
    </row>
    <row r="126" spans="1:6" x14ac:dyDescent="0.35">
      <c r="A126" s="67"/>
      <c r="B126" s="180"/>
      <c r="C126" s="223"/>
      <c r="D126" s="83"/>
      <c r="E126" s="127"/>
      <c r="F126" s="165"/>
    </row>
    <row r="127" spans="1:6" x14ac:dyDescent="0.35">
      <c r="A127" s="62" t="s">
        <v>50</v>
      </c>
      <c r="B127" s="180"/>
      <c r="C127" s="223"/>
      <c r="D127" s="83"/>
      <c r="E127" s="127"/>
      <c r="F127" s="165"/>
    </row>
    <row r="128" spans="1:6" x14ac:dyDescent="0.35">
      <c r="A128" s="68" t="s">
        <v>47</v>
      </c>
      <c r="B128" s="185">
        <v>43715</v>
      </c>
      <c r="C128" s="226">
        <v>17086</v>
      </c>
      <c r="D128" s="82">
        <v>53426</v>
      </c>
      <c r="E128" s="125">
        <v>0</v>
      </c>
      <c r="F128" s="164">
        <v>53426</v>
      </c>
    </row>
    <row r="129" spans="1:6" x14ac:dyDescent="0.35">
      <c r="A129" s="68" t="s">
        <v>45</v>
      </c>
      <c r="B129" s="185"/>
      <c r="C129" s="226"/>
      <c r="D129" s="82">
        <v>0</v>
      </c>
      <c r="E129" s="125">
        <v>0</v>
      </c>
      <c r="F129" s="164">
        <v>0</v>
      </c>
    </row>
    <row r="130" spans="1:6" ht="15" thickBot="1" x14ac:dyDescent="0.4">
      <c r="A130" s="68" t="s">
        <v>7</v>
      </c>
      <c r="B130" s="185">
        <v>31216</v>
      </c>
      <c r="C130" s="226">
        <v>9850</v>
      </c>
      <c r="D130" s="82">
        <v>36483</v>
      </c>
      <c r="E130" s="125">
        <v>0</v>
      </c>
      <c r="F130" s="164">
        <v>36483</v>
      </c>
    </row>
    <row r="131" spans="1:6" ht="15" thickBot="1" x14ac:dyDescent="0.4">
      <c r="A131" s="66" t="s">
        <v>51</v>
      </c>
      <c r="B131" s="208">
        <v>12499</v>
      </c>
      <c r="C131" s="200">
        <f>SUM(C128-C130)</f>
        <v>7236</v>
      </c>
      <c r="D131" s="218">
        <f>SUM(D128-D129-D130)</f>
        <v>16943</v>
      </c>
      <c r="E131" s="126">
        <f>SUM(E128-E129-E130)</f>
        <v>0</v>
      </c>
      <c r="F131" s="158">
        <f>SUM(F128-F129-F130)</f>
        <v>16943</v>
      </c>
    </row>
    <row r="132" spans="1:6" x14ac:dyDescent="0.35">
      <c r="A132" s="66"/>
      <c r="B132" s="186"/>
      <c r="C132" s="227"/>
      <c r="D132" s="85"/>
      <c r="E132" s="129"/>
      <c r="F132" s="173"/>
    </row>
    <row r="133" spans="1:6" x14ac:dyDescent="0.35">
      <c r="A133" s="66" t="s">
        <v>52</v>
      </c>
      <c r="B133" s="186"/>
      <c r="C133" s="227"/>
      <c r="D133" s="83"/>
      <c r="E133" s="127"/>
      <c r="F133" s="165"/>
    </row>
    <row r="134" spans="1:6" x14ac:dyDescent="0.35">
      <c r="A134" s="68" t="s">
        <v>40</v>
      </c>
      <c r="B134" s="180">
        <f>SUM(B108, B114, B121, B128)</f>
        <v>201635</v>
      </c>
      <c r="C134" s="223">
        <f>SUM(C108, C114, C121, C128)</f>
        <v>58518</v>
      </c>
      <c r="D134" s="219">
        <f t="shared" ref="D134" si="56">SUM(D108,D114,D121,D128)</f>
        <v>153719</v>
      </c>
      <c r="E134" s="130">
        <f>SUM(E108,E114,E121,E128)</f>
        <v>24805</v>
      </c>
      <c r="F134" s="162">
        <f t="shared" ref="F134" si="57">SUM(F108,F114,F121,F128)</f>
        <v>169182</v>
      </c>
    </row>
    <row r="135" spans="1:6" x14ac:dyDescent="0.35">
      <c r="A135" s="68" t="s">
        <v>53</v>
      </c>
      <c r="B135" s="187"/>
      <c r="C135" s="228"/>
      <c r="D135" s="219">
        <f>SUM(D109,D115,D122,D129)</f>
        <v>0</v>
      </c>
      <c r="E135" s="130">
        <f>SUM(E109,E115,E122,E129)</f>
        <v>0</v>
      </c>
      <c r="F135" s="162">
        <f>SUM(F109,F115,F122,F129)</f>
        <v>0</v>
      </c>
    </row>
    <row r="136" spans="1:6" ht="15" thickBot="1" x14ac:dyDescent="0.4">
      <c r="A136" s="68" t="s">
        <v>41</v>
      </c>
      <c r="B136" s="180">
        <f>SUM(B110, B116, B123, B130)</f>
        <v>128018</v>
      </c>
      <c r="C136" s="223">
        <f>SUM(C110, C116, C123, C130,)</f>
        <v>49154</v>
      </c>
      <c r="D136" s="219">
        <f>SUM(D110,D116,D123,D130)</f>
        <v>100310</v>
      </c>
      <c r="E136" s="130">
        <f>SUM(E110,E116,E123,E130)</f>
        <v>436</v>
      </c>
      <c r="F136" s="162">
        <f>SUM(F110,F116,F123,F130)</f>
        <v>110060</v>
      </c>
    </row>
    <row r="137" spans="1:6" ht="15" thickBot="1" x14ac:dyDescent="0.4">
      <c r="A137" s="66" t="s">
        <v>42</v>
      </c>
      <c r="B137" s="209">
        <f>SUM(B134-B136)</f>
        <v>73617</v>
      </c>
      <c r="C137" s="201">
        <f>SUM(C134-C136)</f>
        <v>9364</v>
      </c>
      <c r="D137" s="218">
        <f>SUM(D134-D135-D136)</f>
        <v>53409</v>
      </c>
      <c r="E137" s="126">
        <f>SUM(E134-E135-E136)</f>
        <v>24369</v>
      </c>
      <c r="F137" s="158">
        <f>SUM(F134-F135-F136)</f>
        <v>59122</v>
      </c>
    </row>
    <row r="138" spans="1:6" ht="15" thickBot="1" x14ac:dyDescent="0.4">
      <c r="A138" s="69"/>
      <c r="B138" s="188"/>
      <c r="C138" s="188"/>
      <c r="D138" s="174"/>
      <c r="E138" s="174"/>
      <c r="F138" s="174"/>
    </row>
    <row r="139" spans="1:6" x14ac:dyDescent="0.35">
      <c r="A139" s="67"/>
      <c r="B139" s="206"/>
      <c r="C139" s="235"/>
      <c r="D139" s="210" t="s">
        <v>159</v>
      </c>
      <c r="E139" s="108" t="s">
        <v>249</v>
      </c>
      <c r="F139" s="141" t="s">
        <v>251</v>
      </c>
    </row>
    <row r="140" spans="1:6" x14ac:dyDescent="0.35">
      <c r="A140" s="67"/>
      <c r="B140" s="175" t="s">
        <v>255</v>
      </c>
      <c r="C140" s="220" t="s">
        <v>257</v>
      </c>
      <c r="D140" s="211" t="s">
        <v>1</v>
      </c>
      <c r="E140" s="109" t="s">
        <v>250</v>
      </c>
      <c r="F140" s="142" t="s">
        <v>252</v>
      </c>
    </row>
    <row r="141" spans="1:6" ht="15" thickBot="1" x14ac:dyDescent="0.4">
      <c r="A141" s="67"/>
      <c r="B141" s="207" t="s">
        <v>256</v>
      </c>
      <c r="C141" s="221" t="s">
        <v>256</v>
      </c>
      <c r="D141" s="212" t="s">
        <v>196</v>
      </c>
      <c r="E141" s="110" t="s">
        <v>196</v>
      </c>
      <c r="F141" s="143" t="s">
        <v>196</v>
      </c>
    </row>
    <row r="142" spans="1:6" x14ac:dyDescent="0.35">
      <c r="A142" s="66" t="s">
        <v>54</v>
      </c>
      <c r="B142" s="179"/>
      <c r="C142" s="222"/>
      <c r="D142" s="82"/>
      <c r="E142" s="125"/>
      <c r="F142" s="168"/>
    </row>
    <row r="143" spans="1:6" x14ac:dyDescent="0.35">
      <c r="A143" s="67" t="s">
        <v>55</v>
      </c>
      <c r="B143" s="180">
        <v>28831</v>
      </c>
      <c r="C143" s="223">
        <v>4840</v>
      </c>
      <c r="D143" s="82">
        <v>18000</v>
      </c>
      <c r="E143" s="125">
        <v>6700</v>
      </c>
      <c r="F143" s="164">
        <v>18000</v>
      </c>
    </row>
    <row r="144" spans="1:6" ht="15" thickBot="1" x14ac:dyDescent="0.4">
      <c r="A144" s="67" t="s">
        <v>56</v>
      </c>
      <c r="B144" s="180">
        <v>15336</v>
      </c>
      <c r="C144" s="223">
        <v>32</v>
      </c>
      <c r="D144" s="82">
        <v>13400</v>
      </c>
      <c r="E144" s="125">
        <v>0</v>
      </c>
      <c r="F144" s="164">
        <v>1800</v>
      </c>
    </row>
    <row r="145" spans="1:7" ht="15" thickBot="1" x14ac:dyDescent="0.4">
      <c r="A145" s="62" t="s">
        <v>57</v>
      </c>
      <c r="B145" s="181">
        <v>13495</v>
      </c>
      <c r="C145" s="225">
        <f>SUM(C143-C144)</f>
        <v>4808</v>
      </c>
      <c r="D145" s="218">
        <f>D143-D144</f>
        <v>4600</v>
      </c>
      <c r="E145" s="126">
        <f>E143-E144</f>
        <v>6700</v>
      </c>
      <c r="F145" s="158">
        <f>F143-F144</f>
        <v>16200</v>
      </c>
      <c r="G145" s="107"/>
    </row>
    <row r="146" spans="1:7" x14ac:dyDescent="0.35">
      <c r="A146" s="67"/>
      <c r="B146" s="180"/>
      <c r="C146" s="223"/>
      <c r="D146" s="82"/>
      <c r="E146" s="125"/>
      <c r="F146" s="164"/>
      <c r="G146" s="107"/>
    </row>
    <row r="147" spans="1:7" x14ac:dyDescent="0.35">
      <c r="A147" s="68" t="s">
        <v>194</v>
      </c>
      <c r="B147" s="180">
        <v>447644</v>
      </c>
      <c r="C147" s="223">
        <v>42679</v>
      </c>
      <c r="D147" s="82">
        <v>275670</v>
      </c>
      <c r="E147" s="125">
        <v>217365</v>
      </c>
      <c r="F147" s="164">
        <v>221760</v>
      </c>
      <c r="G147" s="80"/>
    </row>
    <row r="148" spans="1:7" ht="15" thickBot="1" x14ac:dyDescent="0.4">
      <c r="A148" s="68" t="s">
        <v>58</v>
      </c>
      <c r="B148" s="180">
        <v>254453</v>
      </c>
      <c r="C148" s="223">
        <v>11078</v>
      </c>
      <c r="D148" s="82">
        <v>137262</v>
      </c>
      <c r="E148" s="125">
        <v>316</v>
      </c>
      <c r="F148" s="164">
        <v>124198</v>
      </c>
      <c r="G148" s="107"/>
    </row>
    <row r="149" spans="1:7" ht="15" thickBot="1" x14ac:dyDescent="0.4">
      <c r="A149" s="66" t="s">
        <v>59</v>
      </c>
      <c r="B149" s="181">
        <v>193191</v>
      </c>
      <c r="C149" s="225">
        <f>SUM(C147-C148)</f>
        <v>31601</v>
      </c>
      <c r="D149" s="218">
        <f t="shared" ref="D149" si="58">D147-D148</f>
        <v>138408</v>
      </c>
      <c r="E149" s="126">
        <f>E147-E148</f>
        <v>217049</v>
      </c>
      <c r="F149" s="158">
        <f>SUM(F147-F148)</f>
        <v>97562</v>
      </c>
      <c r="G149" s="107"/>
    </row>
    <row r="150" spans="1:7" x14ac:dyDescent="0.35">
      <c r="A150" s="66"/>
      <c r="B150" s="182"/>
      <c r="C150" s="232"/>
      <c r="D150" s="84"/>
      <c r="E150" s="128"/>
      <c r="F150" s="167"/>
      <c r="G150" s="107"/>
    </row>
    <row r="151" spans="1:7" x14ac:dyDescent="0.35">
      <c r="A151" s="68" t="s">
        <v>60</v>
      </c>
      <c r="B151" s="180">
        <v>25327</v>
      </c>
      <c r="C151" s="223">
        <v>38325</v>
      </c>
      <c r="D151" s="82">
        <v>27000</v>
      </c>
      <c r="E151" s="125">
        <v>31500</v>
      </c>
      <c r="F151" s="164">
        <v>39200</v>
      </c>
      <c r="G151" s="80"/>
    </row>
    <row r="152" spans="1:7" ht="15" thickBot="1" x14ac:dyDescent="0.4">
      <c r="A152" s="68" t="s">
        <v>61</v>
      </c>
      <c r="B152" s="180">
        <v>14902</v>
      </c>
      <c r="C152" s="223">
        <v>17887</v>
      </c>
      <c r="D152" s="82">
        <v>14500</v>
      </c>
      <c r="E152" s="125">
        <v>0</v>
      </c>
      <c r="F152" s="164">
        <v>18000</v>
      </c>
      <c r="G152" s="107"/>
    </row>
    <row r="153" spans="1:7" ht="15" thickBot="1" x14ac:dyDescent="0.4">
      <c r="A153" s="66" t="s">
        <v>62</v>
      </c>
      <c r="B153" s="181">
        <v>11235</v>
      </c>
      <c r="C153" s="225">
        <f>SUM(C151-C152)</f>
        <v>20438</v>
      </c>
      <c r="D153" s="218">
        <f>SUM(D151-D152)</f>
        <v>12500</v>
      </c>
      <c r="E153" s="126">
        <f>SUM(E151-E152)</f>
        <v>31500</v>
      </c>
      <c r="F153" s="158">
        <f>SUM(F151-F152)</f>
        <v>21200</v>
      </c>
      <c r="G153" s="107"/>
    </row>
    <row r="154" spans="1:7" x14ac:dyDescent="0.35">
      <c r="A154" s="66"/>
      <c r="B154" s="182"/>
      <c r="C154" s="232"/>
      <c r="D154" s="84"/>
      <c r="E154" s="128"/>
      <c r="F154" s="167"/>
      <c r="G154" s="107"/>
    </row>
    <row r="155" spans="1:7" x14ac:dyDescent="0.35">
      <c r="A155" s="68" t="s">
        <v>63</v>
      </c>
      <c r="B155" s="180">
        <v>147535</v>
      </c>
      <c r="C155" s="223">
        <v>63653</v>
      </c>
      <c r="D155" s="82">
        <v>109330</v>
      </c>
      <c r="E155" s="125">
        <v>95182</v>
      </c>
      <c r="F155" s="164">
        <v>118128</v>
      </c>
      <c r="G155" s="80"/>
    </row>
    <row r="156" spans="1:7" ht="15" thickBot="1" x14ac:dyDescent="0.4">
      <c r="A156" s="68" t="s">
        <v>64</v>
      </c>
      <c r="B156" s="180">
        <v>66249</v>
      </c>
      <c r="C156" s="223">
        <v>49737</v>
      </c>
      <c r="D156" s="82">
        <v>75010</v>
      </c>
      <c r="E156" s="125">
        <v>0</v>
      </c>
      <c r="F156" s="164">
        <v>73156</v>
      </c>
    </row>
    <row r="157" spans="1:7" ht="15" thickBot="1" x14ac:dyDescent="0.4">
      <c r="A157" s="66" t="s">
        <v>65</v>
      </c>
      <c r="B157" s="181">
        <v>81286</v>
      </c>
      <c r="C157" s="225">
        <f>SUM(C155-C156)</f>
        <v>13916</v>
      </c>
      <c r="D157" s="218">
        <f t="shared" ref="D157" si="59">D155-D156</f>
        <v>34320</v>
      </c>
      <c r="E157" s="126">
        <f>E155-E156</f>
        <v>95182</v>
      </c>
      <c r="F157" s="158">
        <f t="shared" ref="F157" si="60">F155-F156</f>
        <v>44972</v>
      </c>
    </row>
    <row r="158" spans="1:7" x14ac:dyDescent="0.35">
      <c r="A158" s="66"/>
      <c r="B158" s="182"/>
      <c r="C158" s="232"/>
      <c r="D158" s="84"/>
      <c r="E158" s="128"/>
      <c r="F158" s="167"/>
    </row>
    <row r="159" spans="1:7" x14ac:dyDescent="0.35">
      <c r="A159" s="68"/>
      <c r="B159" s="180">
        <v>0</v>
      </c>
      <c r="C159" s="223">
        <v>0</v>
      </c>
      <c r="D159" s="82">
        <v>0</v>
      </c>
      <c r="E159" s="125">
        <v>0</v>
      </c>
      <c r="F159" s="164">
        <v>0</v>
      </c>
    </row>
    <row r="160" spans="1:7" ht="15" thickBot="1" x14ac:dyDescent="0.4">
      <c r="A160" s="68"/>
      <c r="B160" s="180">
        <v>0</v>
      </c>
      <c r="C160" s="223">
        <v>0</v>
      </c>
      <c r="D160" s="82">
        <v>0</v>
      </c>
      <c r="E160" s="125">
        <v>0</v>
      </c>
      <c r="F160" s="164">
        <v>0</v>
      </c>
    </row>
    <row r="161" spans="1:6" ht="15" thickBot="1" x14ac:dyDescent="0.4">
      <c r="A161" s="66" t="s">
        <v>163</v>
      </c>
      <c r="B161" s="181">
        <v>0</v>
      </c>
      <c r="C161" s="225">
        <v>0</v>
      </c>
      <c r="D161" s="218">
        <f t="shared" ref="D161" si="61">D159-D160</f>
        <v>0</v>
      </c>
      <c r="E161" s="126">
        <f>E159-E160</f>
        <v>0</v>
      </c>
      <c r="F161" s="158">
        <f t="shared" ref="F161" si="62">F159-F160</f>
        <v>0</v>
      </c>
    </row>
    <row r="162" spans="1:6" x14ac:dyDescent="0.35">
      <c r="A162" s="66"/>
      <c r="B162" s="182"/>
      <c r="C162" s="232"/>
      <c r="D162" s="84"/>
      <c r="E162" s="128"/>
      <c r="F162" s="167"/>
    </row>
    <row r="163" spans="1:6" x14ac:dyDescent="0.35">
      <c r="A163" s="66" t="s">
        <v>66</v>
      </c>
      <c r="B163" s="180"/>
      <c r="C163" s="223"/>
      <c r="D163" s="82"/>
      <c r="E163" s="125"/>
      <c r="F163" s="164"/>
    </row>
    <row r="164" spans="1:6" x14ac:dyDescent="0.35">
      <c r="A164" s="68" t="s">
        <v>40</v>
      </c>
      <c r="B164" s="183">
        <f>SUM(B143, B147, B151, B155)</f>
        <v>649337</v>
      </c>
      <c r="C164" s="233">
        <f>SUM(C143, C147, C151, C155,)</f>
        <v>149497</v>
      </c>
      <c r="D164" s="219">
        <f t="shared" ref="D164:D166" si="63">D143+D147+D151+D155+D159</f>
        <v>430000</v>
      </c>
      <c r="E164" s="130">
        <f>E143+E147+E151+E155+E159</f>
        <v>350747</v>
      </c>
      <c r="F164" s="162">
        <f t="shared" ref="F164" si="64">F143+F147+F151+F155+F159</f>
        <v>397088</v>
      </c>
    </row>
    <row r="165" spans="1:6" ht="15" thickBot="1" x14ac:dyDescent="0.4">
      <c r="A165" s="68" t="s">
        <v>41</v>
      </c>
      <c r="B165" s="183">
        <f>SUM(B144, B148, B152, B156)</f>
        <v>350940</v>
      </c>
      <c r="C165" s="233">
        <f>SUM(C144, C148, C152, C156)</f>
        <v>78734</v>
      </c>
      <c r="D165" s="219">
        <f t="shared" si="63"/>
        <v>240172</v>
      </c>
      <c r="E165" s="130">
        <f>E144+E148+E152+E156+E160</f>
        <v>316</v>
      </c>
      <c r="F165" s="162">
        <f t="shared" ref="F165" si="65">F144+F148+F152+F156+F160</f>
        <v>217154</v>
      </c>
    </row>
    <row r="166" spans="1:6" ht="15" thickBot="1" x14ac:dyDescent="0.4">
      <c r="A166" s="66" t="s">
        <v>42</v>
      </c>
      <c r="B166" s="181">
        <f>SUM(B164-B165)</f>
        <v>298397</v>
      </c>
      <c r="C166" s="225">
        <f>SUM(C164-C165)</f>
        <v>70763</v>
      </c>
      <c r="D166" s="218">
        <f t="shared" si="63"/>
        <v>189828</v>
      </c>
      <c r="E166" s="126">
        <f>E145+E149+E153+E157+E161</f>
        <v>350431</v>
      </c>
      <c r="F166" s="158">
        <f t="shared" ref="F166" si="66">F145+F149+F153+F157+F161</f>
        <v>179934</v>
      </c>
    </row>
    <row r="167" spans="1:6" ht="15" thickBot="1" x14ac:dyDescent="0.4">
      <c r="A167" s="69"/>
      <c r="B167" s="90"/>
      <c r="C167" s="234"/>
      <c r="D167" s="87"/>
      <c r="E167" s="87"/>
      <c r="F167" s="87"/>
    </row>
    <row r="168" spans="1:6" x14ac:dyDescent="0.35">
      <c r="A168" s="67"/>
      <c r="B168" s="206"/>
      <c r="C168" s="235"/>
      <c r="D168" s="210" t="s">
        <v>159</v>
      </c>
      <c r="E168" s="108" t="s">
        <v>249</v>
      </c>
      <c r="F168" s="141" t="s">
        <v>251</v>
      </c>
    </row>
    <row r="169" spans="1:6" x14ac:dyDescent="0.35">
      <c r="A169" s="67"/>
      <c r="B169" s="175" t="s">
        <v>255</v>
      </c>
      <c r="C169" s="220" t="s">
        <v>257</v>
      </c>
      <c r="D169" s="211" t="s">
        <v>1</v>
      </c>
      <c r="E169" s="109" t="s">
        <v>250</v>
      </c>
      <c r="F169" s="142" t="s">
        <v>252</v>
      </c>
    </row>
    <row r="170" spans="1:6" ht="15" thickBot="1" x14ac:dyDescent="0.4">
      <c r="A170" s="67"/>
      <c r="B170" s="207" t="s">
        <v>256</v>
      </c>
      <c r="C170" s="221" t="s">
        <v>256</v>
      </c>
      <c r="D170" s="212" t="s">
        <v>196</v>
      </c>
      <c r="E170" s="110" t="s">
        <v>196</v>
      </c>
      <c r="F170" s="143" t="s">
        <v>196</v>
      </c>
    </row>
    <row r="171" spans="1:6" x14ac:dyDescent="0.35">
      <c r="A171" s="66" t="s">
        <v>67</v>
      </c>
      <c r="B171" s="179"/>
      <c r="C171" s="222"/>
      <c r="D171" s="82"/>
      <c r="E171" s="133"/>
      <c r="F171" s="164"/>
    </row>
    <row r="172" spans="1:6" x14ac:dyDescent="0.35">
      <c r="A172" s="68" t="s">
        <v>68</v>
      </c>
      <c r="B172" s="189">
        <v>13000</v>
      </c>
      <c r="C172" s="223">
        <v>13715</v>
      </c>
      <c r="D172" s="82">
        <v>17360</v>
      </c>
      <c r="E172" s="133">
        <v>11590</v>
      </c>
      <c r="F172" s="164">
        <v>17360</v>
      </c>
    </row>
    <row r="173" spans="1:6" ht="15" thickBot="1" x14ac:dyDescent="0.4">
      <c r="A173" s="68" t="s">
        <v>69</v>
      </c>
      <c r="B173" s="189">
        <v>5470</v>
      </c>
      <c r="C173" s="223">
        <v>9129</v>
      </c>
      <c r="D173" s="82">
        <v>11484</v>
      </c>
      <c r="E173" s="133">
        <v>0</v>
      </c>
      <c r="F173" s="164">
        <v>11484</v>
      </c>
    </row>
    <row r="174" spans="1:6" ht="15" thickBot="1" x14ac:dyDescent="0.4">
      <c r="A174" s="66" t="s">
        <v>70</v>
      </c>
      <c r="B174" s="181">
        <v>7530</v>
      </c>
      <c r="C174" s="225">
        <f>SUM(C172-C173)</f>
        <v>4586</v>
      </c>
      <c r="D174" s="218">
        <f>D172-D173</f>
        <v>5876</v>
      </c>
      <c r="E174" s="126">
        <f>E172-E173</f>
        <v>11590</v>
      </c>
      <c r="F174" s="158">
        <f>F172-F173</f>
        <v>5876</v>
      </c>
    </row>
    <row r="175" spans="1:6" x14ac:dyDescent="0.35">
      <c r="A175" s="66"/>
      <c r="B175" s="189"/>
      <c r="C175" s="223"/>
      <c r="D175" s="83"/>
      <c r="E175" s="134"/>
      <c r="F175" s="165"/>
    </row>
    <row r="176" spans="1:6" x14ac:dyDescent="0.35">
      <c r="A176" s="66"/>
      <c r="B176" s="189"/>
      <c r="C176" s="223"/>
      <c r="D176" s="83"/>
      <c r="E176" s="134"/>
      <c r="F176" s="165"/>
    </row>
    <row r="177" spans="1:6" x14ac:dyDescent="0.35">
      <c r="A177" s="68" t="s">
        <v>71</v>
      </c>
      <c r="B177" s="189">
        <v>43738</v>
      </c>
      <c r="C177" s="223">
        <v>13696</v>
      </c>
      <c r="D177" s="82">
        <v>33160</v>
      </c>
      <c r="E177" s="133">
        <v>12114</v>
      </c>
      <c r="F177" s="164">
        <v>33160</v>
      </c>
    </row>
    <row r="178" spans="1:6" ht="15" thickBot="1" x14ac:dyDescent="0.4">
      <c r="A178" s="68" t="s">
        <v>72</v>
      </c>
      <c r="B178" s="189">
        <v>32202</v>
      </c>
      <c r="C178" s="223">
        <v>9176</v>
      </c>
      <c r="D178" s="82">
        <v>21554</v>
      </c>
      <c r="E178" s="133">
        <v>0</v>
      </c>
      <c r="F178" s="164">
        <v>21554</v>
      </c>
    </row>
    <row r="179" spans="1:6" ht="15" thickBot="1" x14ac:dyDescent="0.4">
      <c r="A179" s="66" t="s">
        <v>73</v>
      </c>
      <c r="B179" s="181">
        <v>11536</v>
      </c>
      <c r="C179" s="225">
        <f>SUM(C177-C178)</f>
        <v>4520</v>
      </c>
      <c r="D179" s="218">
        <f>D177-D178</f>
        <v>11606</v>
      </c>
      <c r="E179" s="126">
        <f>E177-E178</f>
        <v>12114</v>
      </c>
      <c r="F179" s="158">
        <f>F177-F178</f>
        <v>11606</v>
      </c>
    </row>
    <row r="180" spans="1:6" x14ac:dyDescent="0.35">
      <c r="A180" s="66"/>
      <c r="B180" s="189"/>
      <c r="C180" s="223"/>
      <c r="D180" s="83"/>
      <c r="E180" s="134"/>
      <c r="F180" s="165"/>
    </row>
    <row r="181" spans="1:6" x14ac:dyDescent="0.35">
      <c r="A181" s="66"/>
      <c r="B181" s="189"/>
      <c r="C181" s="223"/>
      <c r="D181" s="83"/>
      <c r="E181" s="134"/>
      <c r="F181" s="165"/>
    </row>
    <row r="182" spans="1:6" x14ac:dyDescent="0.35">
      <c r="A182" s="68" t="s">
        <v>74</v>
      </c>
      <c r="B182" s="189">
        <v>175045</v>
      </c>
      <c r="C182" s="223">
        <v>125894</v>
      </c>
      <c r="D182" s="82">
        <v>162000</v>
      </c>
      <c r="E182" s="133">
        <v>49935</v>
      </c>
      <c r="F182" s="164">
        <v>170000</v>
      </c>
    </row>
    <row r="183" spans="1:6" ht="15" thickBot="1" x14ac:dyDescent="0.4">
      <c r="A183" s="68" t="s">
        <v>75</v>
      </c>
      <c r="B183" s="189">
        <v>127641</v>
      </c>
      <c r="C183" s="223">
        <v>77256</v>
      </c>
      <c r="D183" s="82">
        <v>111000</v>
      </c>
      <c r="E183" s="133">
        <v>0</v>
      </c>
      <c r="F183" s="164">
        <v>118400</v>
      </c>
    </row>
    <row r="184" spans="1:6" ht="15" thickBot="1" x14ac:dyDescent="0.4">
      <c r="A184" s="66" t="s">
        <v>76</v>
      </c>
      <c r="B184" s="181">
        <v>47405</v>
      </c>
      <c r="C184" s="225">
        <f>SUM(C182-C183)</f>
        <v>48638</v>
      </c>
      <c r="D184" s="218">
        <f>D182-D183</f>
        <v>51000</v>
      </c>
      <c r="E184" s="126">
        <f>E182-E183</f>
        <v>49935</v>
      </c>
      <c r="F184" s="158">
        <f>F182-F183</f>
        <v>51600</v>
      </c>
    </row>
    <row r="185" spans="1:6" x14ac:dyDescent="0.35">
      <c r="A185" s="67"/>
      <c r="B185" s="189"/>
      <c r="C185" s="223"/>
      <c r="D185" s="82"/>
      <c r="E185" s="133"/>
      <c r="F185" s="164"/>
    </row>
    <row r="186" spans="1:6" x14ac:dyDescent="0.35">
      <c r="A186" s="68" t="s">
        <v>212</v>
      </c>
      <c r="B186" s="189">
        <v>21627</v>
      </c>
      <c r="C186" s="223">
        <v>53</v>
      </c>
      <c r="D186" s="82">
        <v>19000</v>
      </c>
      <c r="E186" s="133">
        <v>0</v>
      </c>
      <c r="F186" s="164">
        <v>19000</v>
      </c>
    </row>
    <row r="187" spans="1:6" ht="15" thickBot="1" x14ac:dyDescent="0.4">
      <c r="A187" s="68" t="s">
        <v>77</v>
      </c>
      <c r="B187" s="189">
        <v>6528</v>
      </c>
      <c r="C187" s="223">
        <v>1449</v>
      </c>
      <c r="D187" s="82">
        <v>7790</v>
      </c>
      <c r="E187" s="133">
        <v>0</v>
      </c>
      <c r="F187" s="164">
        <v>7790</v>
      </c>
    </row>
    <row r="188" spans="1:6" ht="15" thickBot="1" x14ac:dyDescent="0.4">
      <c r="A188" s="66" t="s">
        <v>78</v>
      </c>
      <c r="B188" s="181">
        <v>15099</v>
      </c>
      <c r="C188" s="225">
        <f>SUM(C186-C187)</f>
        <v>-1396</v>
      </c>
      <c r="D188" s="218">
        <f>D186-D187</f>
        <v>11210</v>
      </c>
      <c r="E188" s="126">
        <f>E186-E187</f>
        <v>0</v>
      </c>
      <c r="F188" s="158">
        <f>F186-F187</f>
        <v>11210</v>
      </c>
    </row>
    <row r="189" spans="1:6" x14ac:dyDescent="0.35">
      <c r="A189" s="67"/>
      <c r="B189" s="189"/>
      <c r="C189" s="223"/>
      <c r="D189" s="82"/>
      <c r="E189" s="133"/>
      <c r="F189" s="164"/>
    </row>
    <row r="190" spans="1:6" x14ac:dyDescent="0.35">
      <c r="A190" s="68" t="s">
        <v>79</v>
      </c>
      <c r="B190" s="189">
        <v>23635</v>
      </c>
      <c r="C190" s="223">
        <v>32960</v>
      </c>
      <c r="D190" s="82">
        <v>30000</v>
      </c>
      <c r="E190" s="133">
        <v>27885</v>
      </c>
      <c r="F190" s="164">
        <v>35000</v>
      </c>
    </row>
    <row r="191" spans="1:6" ht="15" thickBot="1" x14ac:dyDescent="0.4">
      <c r="A191" s="68" t="s">
        <v>80</v>
      </c>
      <c r="B191" s="189">
        <v>5808</v>
      </c>
      <c r="C191" s="223">
        <v>5368</v>
      </c>
      <c r="D191" s="82">
        <v>7000</v>
      </c>
      <c r="E191" s="133">
        <v>1769</v>
      </c>
      <c r="F191" s="164">
        <v>7000</v>
      </c>
    </row>
    <row r="192" spans="1:6" ht="15" thickBot="1" x14ac:dyDescent="0.4">
      <c r="A192" s="66" t="s">
        <v>78</v>
      </c>
      <c r="B192" s="181">
        <v>17827</v>
      </c>
      <c r="C192" s="225">
        <f>SUM(C190-C191)</f>
        <v>27592</v>
      </c>
      <c r="D192" s="218">
        <f t="shared" ref="D192" si="67">D190-D191</f>
        <v>23000</v>
      </c>
      <c r="E192" s="126">
        <f>E190-E191</f>
        <v>26116</v>
      </c>
      <c r="F192" s="158">
        <f t="shared" ref="F192" si="68">F190-F191</f>
        <v>28000</v>
      </c>
    </row>
    <row r="193" spans="1:6" x14ac:dyDescent="0.35">
      <c r="A193" s="67"/>
      <c r="B193" s="189"/>
      <c r="C193" s="223"/>
      <c r="D193" s="82"/>
      <c r="E193" s="133"/>
      <c r="F193" s="164"/>
    </row>
    <row r="194" spans="1:6" x14ac:dyDescent="0.35">
      <c r="A194" s="68" t="s">
        <v>81</v>
      </c>
      <c r="B194" s="189">
        <v>107499</v>
      </c>
      <c r="C194" s="223">
        <v>2000</v>
      </c>
      <c r="D194" s="82">
        <f>SUM(D325)</f>
        <v>20275</v>
      </c>
      <c r="E194" s="133">
        <v>770</v>
      </c>
      <c r="F194" s="164">
        <v>14000</v>
      </c>
    </row>
    <row r="195" spans="1:6" ht="15" thickBot="1" x14ac:dyDescent="0.4">
      <c r="A195" s="68" t="s">
        <v>82</v>
      </c>
      <c r="B195" s="189">
        <v>69445</v>
      </c>
      <c r="C195" s="223">
        <v>3840</v>
      </c>
      <c r="D195" s="82">
        <f>SUM(D326)</f>
        <v>7570</v>
      </c>
      <c r="E195" s="133">
        <v>108</v>
      </c>
      <c r="F195" s="164">
        <f>SUM(F326)</f>
        <v>5450</v>
      </c>
    </row>
    <row r="196" spans="1:6" ht="15" thickBot="1" x14ac:dyDescent="0.4">
      <c r="A196" s="66" t="s">
        <v>83</v>
      </c>
      <c r="B196" s="181">
        <v>38053</v>
      </c>
      <c r="C196" s="225">
        <f>SUM(C194-C195)</f>
        <v>-1840</v>
      </c>
      <c r="D196" s="218">
        <f t="shared" ref="D196" si="69">SUM(D194-D195)</f>
        <v>12705</v>
      </c>
      <c r="E196" s="126">
        <f>SUM(E194-E195)</f>
        <v>662</v>
      </c>
      <c r="F196" s="158">
        <f t="shared" ref="F196" si="70">SUM(F194-F195)</f>
        <v>8550</v>
      </c>
    </row>
    <row r="197" spans="1:6" x14ac:dyDescent="0.35">
      <c r="A197" s="67"/>
      <c r="B197" s="189"/>
      <c r="C197" s="223"/>
      <c r="D197" s="82"/>
      <c r="E197" s="133"/>
      <c r="F197" s="164"/>
    </row>
    <row r="198" spans="1:6" x14ac:dyDescent="0.35">
      <c r="A198" s="68" t="s">
        <v>84</v>
      </c>
      <c r="B198" s="189"/>
      <c r="C198" s="223">
        <v>0</v>
      </c>
      <c r="D198" s="82">
        <v>0</v>
      </c>
      <c r="E198" s="133">
        <v>0</v>
      </c>
      <c r="F198" s="164">
        <v>0</v>
      </c>
    </row>
    <row r="199" spans="1:6" ht="15" thickBot="1" x14ac:dyDescent="0.4">
      <c r="A199" s="68" t="s">
        <v>160</v>
      </c>
      <c r="B199" s="190">
        <v>1993</v>
      </c>
      <c r="C199" s="236">
        <v>0</v>
      </c>
      <c r="D199" s="229">
        <v>0</v>
      </c>
      <c r="E199" s="135">
        <v>0</v>
      </c>
      <c r="F199" s="166">
        <v>0</v>
      </c>
    </row>
    <row r="200" spans="1:6" ht="15" thickBot="1" x14ac:dyDescent="0.4">
      <c r="A200" s="66" t="s">
        <v>85</v>
      </c>
      <c r="B200" s="181">
        <v>-1993</v>
      </c>
      <c r="C200" s="225">
        <v>0</v>
      </c>
      <c r="D200" s="218">
        <v>0</v>
      </c>
      <c r="E200" s="126">
        <v>0</v>
      </c>
      <c r="F200" s="158">
        <v>0</v>
      </c>
    </row>
    <row r="201" spans="1:6" x14ac:dyDescent="0.35">
      <c r="A201" s="66"/>
      <c r="B201" s="191"/>
      <c r="C201" s="232"/>
      <c r="D201" s="84"/>
      <c r="E201" s="136"/>
      <c r="F201" s="167"/>
    </row>
    <row r="202" spans="1:6" x14ac:dyDescent="0.35">
      <c r="A202" s="68" t="s">
        <v>285</v>
      </c>
      <c r="B202" s="189">
        <v>3700</v>
      </c>
      <c r="C202" s="223">
        <v>0</v>
      </c>
      <c r="D202" s="82"/>
      <c r="E202" s="133"/>
      <c r="F202" s="164"/>
    </row>
    <row r="203" spans="1:6" ht="15" thickBot="1" x14ac:dyDescent="0.4">
      <c r="A203" s="68" t="s">
        <v>286</v>
      </c>
      <c r="B203" s="189">
        <v>16480</v>
      </c>
      <c r="C203" s="223">
        <v>7004</v>
      </c>
      <c r="D203" s="82"/>
      <c r="E203" s="133"/>
      <c r="F203" s="164"/>
    </row>
    <row r="204" spans="1:6" ht="15" thickBot="1" x14ac:dyDescent="0.4">
      <c r="A204" s="66"/>
      <c r="B204" s="181">
        <v>-12780</v>
      </c>
      <c r="C204" s="225">
        <f>SUM(C202-C203)</f>
        <v>-7004</v>
      </c>
      <c r="D204" s="218"/>
      <c r="E204" s="126"/>
      <c r="F204" s="158"/>
    </row>
    <row r="205" spans="1:6" x14ac:dyDescent="0.35">
      <c r="A205" s="67"/>
      <c r="B205" s="191"/>
      <c r="C205" s="232"/>
      <c r="D205" s="84"/>
      <c r="E205" s="136"/>
      <c r="F205" s="167"/>
    </row>
    <row r="206" spans="1:6" x14ac:dyDescent="0.35">
      <c r="A206" s="66" t="s">
        <v>86</v>
      </c>
      <c r="B206" s="189"/>
      <c r="C206" s="223"/>
      <c r="D206" s="82"/>
      <c r="E206" s="133"/>
      <c r="F206" s="164"/>
    </row>
    <row r="207" spans="1:6" x14ac:dyDescent="0.35">
      <c r="A207" s="68" t="s">
        <v>40</v>
      </c>
      <c r="B207" s="183">
        <f>SUM(B172, B177, B182, B186, B190, B194, B202)</f>
        <v>388244</v>
      </c>
      <c r="C207" s="233">
        <f>SUM(C172, C177, C182, C186, C190, C194, C198, C202)</f>
        <v>188318</v>
      </c>
      <c r="D207" s="219">
        <f>D172+D190+D194+D198+D202+D186+D177+D182</f>
        <v>281795</v>
      </c>
      <c r="E207" s="130">
        <f>E172+E190+E194+E198+E202+E186+E177+E182</f>
        <v>102294</v>
      </c>
      <c r="F207" s="162">
        <f>F172+F190+F194+F198+F202+F186+F177+F182</f>
        <v>288520</v>
      </c>
    </row>
    <row r="208" spans="1:6" ht="15" thickBot="1" x14ac:dyDescent="0.4">
      <c r="A208" s="68" t="s">
        <v>41</v>
      </c>
      <c r="B208" s="183">
        <f>SUM(B173, B178, B183, B187, B191, B195, B199, B203)</f>
        <v>265567</v>
      </c>
      <c r="C208" s="233">
        <f>SUM(C173, C178, C183, C187, C191, C195, C199, C203)</f>
        <v>113222</v>
      </c>
      <c r="D208" s="219">
        <f t="shared" ref="D208" si="71">D173+D195+D199+D203+D191+D187+D178+D183</f>
        <v>166398</v>
      </c>
      <c r="E208" s="130">
        <f>E173+E195+E199+E203+E191+E187+E178+E183</f>
        <v>1877</v>
      </c>
      <c r="F208" s="162">
        <f t="shared" ref="F208" si="72">F173+F195+F199+F203+F191+F187+F178+F183</f>
        <v>171678</v>
      </c>
    </row>
    <row r="209" spans="1:6" ht="15" thickBot="1" x14ac:dyDescent="0.4">
      <c r="A209" s="69" t="s">
        <v>42</v>
      </c>
      <c r="B209" s="181">
        <f>SUM(B207-B208)</f>
        <v>122677</v>
      </c>
      <c r="C209" s="225">
        <f>SUM(C207-C208)</f>
        <v>75096</v>
      </c>
      <c r="D209" s="218">
        <f t="shared" ref="D209" si="73">D207-D208</f>
        <v>115397</v>
      </c>
      <c r="E209" s="126">
        <f>E207-E208</f>
        <v>100417</v>
      </c>
      <c r="F209" s="158">
        <f t="shared" ref="F209" si="74">F207-F208</f>
        <v>116842</v>
      </c>
    </row>
    <row r="210" spans="1:6" ht="15" thickBot="1" x14ac:dyDescent="0.4">
      <c r="A210" s="69"/>
      <c r="B210" s="89"/>
      <c r="C210" s="237"/>
      <c r="D210" s="89"/>
      <c r="E210" s="89"/>
      <c r="F210" s="89"/>
    </row>
    <row r="211" spans="1:6" x14ac:dyDescent="0.35">
      <c r="A211" s="67"/>
      <c r="B211" s="206"/>
      <c r="C211" s="235"/>
      <c r="D211" s="210" t="s">
        <v>159</v>
      </c>
      <c r="E211" s="108" t="s">
        <v>249</v>
      </c>
      <c r="F211" s="141" t="s">
        <v>251</v>
      </c>
    </row>
    <row r="212" spans="1:6" x14ac:dyDescent="0.35">
      <c r="A212" s="67"/>
      <c r="B212" s="175" t="s">
        <v>255</v>
      </c>
      <c r="C212" s="220" t="s">
        <v>257</v>
      </c>
      <c r="D212" s="211" t="s">
        <v>1</v>
      </c>
      <c r="E212" s="109" t="s">
        <v>250</v>
      </c>
      <c r="F212" s="142" t="s">
        <v>252</v>
      </c>
    </row>
    <row r="213" spans="1:6" ht="15" thickBot="1" x14ac:dyDescent="0.4">
      <c r="A213" s="62" t="s">
        <v>87</v>
      </c>
      <c r="B213" s="207" t="s">
        <v>256</v>
      </c>
      <c r="C213" s="221" t="s">
        <v>256</v>
      </c>
      <c r="D213" s="212" t="s">
        <v>196</v>
      </c>
      <c r="E213" s="110" t="s">
        <v>196</v>
      </c>
      <c r="F213" s="143" t="s">
        <v>196</v>
      </c>
    </row>
    <row r="214" spans="1:6" x14ac:dyDescent="0.35">
      <c r="A214" s="67" t="s">
        <v>88</v>
      </c>
      <c r="B214" s="192">
        <v>3200</v>
      </c>
      <c r="C214" s="238">
        <v>510</v>
      </c>
      <c r="D214" s="82">
        <v>2160</v>
      </c>
      <c r="E214" s="133">
        <v>0</v>
      </c>
      <c r="F214" s="164">
        <v>2160</v>
      </c>
    </row>
    <row r="215" spans="1:6" ht="15" thickBot="1" x14ac:dyDescent="0.4">
      <c r="A215" s="67" t="s">
        <v>89</v>
      </c>
      <c r="B215" s="190"/>
      <c r="C215" s="236">
        <v>0</v>
      </c>
      <c r="D215" s="229">
        <v>0</v>
      </c>
      <c r="E215" s="135">
        <v>0</v>
      </c>
      <c r="F215" s="166">
        <v>0</v>
      </c>
    </row>
    <row r="216" spans="1:6" ht="15" thickBot="1" x14ac:dyDescent="0.4">
      <c r="A216" s="62" t="s">
        <v>90</v>
      </c>
      <c r="B216" s="181">
        <v>3200</v>
      </c>
      <c r="C216" s="225">
        <f>SUM(C214-C215)</f>
        <v>510</v>
      </c>
      <c r="D216" s="218">
        <f t="shared" ref="D216" si="75">D214-D215</f>
        <v>2160</v>
      </c>
      <c r="E216" s="126">
        <v>0</v>
      </c>
      <c r="F216" s="158">
        <f t="shared" ref="F216" si="76">F214-F215</f>
        <v>2160</v>
      </c>
    </row>
    <row r="217" spans="1:6" x14ac:dyDescent="0.35">
      <c r="A217" s="62"/>
      <c r="B217" s="191"/>
      <c r="C217" s="232"/>
      <c r="D217" s="84"/>
      <c r="E217" s="136"/>
      <c r="F217" s="167"/>
    </row>
    <row r="218" spans="1:6" x14ac:dyDescent="0.35">
      <c r="A218" s="68" t="s">
        <v>91</v>
      </c>
      <c r="B218" s="189">
        <v>10201</v>
      </c>
      <c r="C218" s="223">
        <v>183</v>
      </c>
      <c r="D218" s="82">
        <v>5000</v>
      </c>
      <c r="E218" s="133">
        <v>0</v>
      </c>
      <c r="F218" s="164">
        <v>5000</v>
      </c>
    </row>
    <row r="219" spans="1:6" ht="15" thickBot="1" x14ac:dyDescent="0.4">
      <c r="A219" s="68" t="s">
        <v>92</v>
      </c>
      <c r="B219" s="189">
        <v>2186</v>
      </c>
      <c r="C219" s="223">
        <v>118</v>
      </c>
      <c r="D219" s="82">
        <v>0</v>
      </c>
      <c r="E219" s="133">
        <v>0</v>
      </c>
      <c r="F219" s="164">
        <v>0</v>
      </c>
    </row>
    <row r="220" spans="1:6" ht="15" thickBot="1" x14ac:dyDescent="0.4">
      <c r="A220" s="66" t="s">
        <v>93</v>
      </c>
      <c r="B220" s="181">
        <v>8015</v>
      </c>
      <c r="C220" s="225">
        <f>SUM(C218-C219)</f>
        <v>65</v>
      </c>
      <c r="D220" s="218">
        <f t="shared" ref="D220" si="77">D218-D219</f>
        <v>5000</v>
      </c>
      <c r="E220" s="126">
        <v>0</v>
      </c>
      <c r="F220" s="158">
        <f t="shared" ref="F220" si="78">F218-F219</f>
        <v>5000</v>
      </c>
    </row>
    <row r="221" spans="1:6" x14ac:dyDescent="0.35">
      <c r="A221" s="67"/>
      <c r="B221" s="189"/>
      <c r="C221" s="223"/>
      <c r="D221" s="82"/>
      <c r="E221" s="133"/>
      <c r="F221" s="164"/>
    </row>
    <row r="222" spans="1:6" x14ac:dyDescent="0.35">
      <c r="A222" s="68" t="s">
        <v>94</v>
      </c>
      <c r="B222" s="189">
        <v>7598</v>
      </c>
      <c r="C222" s="223">
        <v>165</v>
      </c>
      <c r="D222" s="82">
        <v>5000</v>
      </c>
      <c r="E222" s="133">
        <v>0</v>
      </c>
      <c r="F222" s="164">
        <v>5000</v>
      </c>
    </row>
    <row r="223" spans="1:6" ht="15" thickBot="1" x14ac:dyDescent="0.4">
      <c r="A223" s="68" t="s">
        <v>95</v>
      </c>
      <c r="B223" s="189">
        <v>380</v>
      </c>
      <c r="C223" s="223">
        <v>0</v>
      </c>
      <c r="D223" s="82">
        <v>0</v>
      </c>
      <c r="E223" s="133">
        <v>0</v>
      </c>
      <c r="F223" s="164">
        <v>0</v>
      </c>
    </row>
    <row r="224" spans="1:6" ht="15" thickBot="1" x14ac:dyDescent="0.4">
      <c r="A224" s="66" t="s">
        <v>96</v>
      </c>
      <c r="B224" s="181">
        <v>7217</v>
      </c>
      <c r="C224" s="225">
        <f>SUM(C222-C223)</f>
        <v>165</v>
      </c>
      <c r="D224" s="218">
        <f t="shared" ref="D224" si="79">D222-D223</f>
        <v>5000</v>
      </c>
      <c r="E224" s="126">
        <v>0</v>
      </c>
      <c r="F224" s="158">
        <f t="shared" ref="F224" si="80">F222-F223</f>
        <v>5000</v>
      </c>
    </row>
    <row r="225" spans="1:6" x14ac:dyDescent="0.35">
      <c r="A225" s="66"/>
      <c r="B225" s="191"/>
      <c r="C225" s="232"/>
      <c r="D225" s="84"/>
      <c r="E225" s="136"/>
      <c r="F225" s="167"/>
    </row>
    <row r="226" spans="1:6" x14ac:dyDescent="0.35">
      <c r="A226" s="66" t="s">
        <v>97</v>
      </c>
      <c r="B226" s="191"/>
      <c r="C226" s="232"/>
      <c r="D226" s="84"/>
      <c r="E226" s="136"/>
      <c r="F226" s="167"/>
    </row>
    <row r="227" spans="1:6" x14ac:dyDescent="0.35">
      <c r="A227" s="68" t="s">
        <v>98</v>
      </c>
      <c r="B227" s="189">
        <f>SUM(B214, B218, B222)</f>
        <v>20999</v>
      </c>
      <c r="C227" s="223">
        <f>SUM(C214, C218, C222)</f>
        <v>858</v>
      </c>
      <c r="D227" s="82">
        <f t="shared" ref="D227" si="81">SUM(D214,D218,D222)</f>
        <v>12160</v>
      </c>
      <c r="E227" s="133">
        <v>0</v>
      </c>
      <c r="F227" s="164">
        <f t="shared" ref="F227" si="82">SUM(F214,F218,F222)</f>
        <v>12160</v>
      </c>
    </row>
    <row r="228" spans="1:6" x14ac:dyDescent="0.35">
      <c r="A228" s="68" t="s">
        <v>99</v>
      </c>
      <c r="B228" s="189">
        <f>SUM(B215, B219, B223)</f>
        <v>2566</v>
      </c>
      <c r="C228" s="223">
        <f>SUM(C215, C219, C223,)</f>
        <v>118</v>
      </c>
      <c r="D228" s="82">
        <f t="shared" ref="D228" si="83">SUM(D215,D219,D223)</f>
        <v>0</v>
      </c>
      <c r="E228" s="133">
        <v>0</v>
      </c>
      <c r="F228" s="164">
        <f t="shared" ref="F228" si="84">SUM(F215,F219,F223)</f>
        <v>0</v>
      </c>
    </row>
    <row r="229" spans="1:6" ht="15" thickBot="1" x14ac:dyDescent="0.4">
      <c r="A229" s="68" t="s">
        <v>53</v>
      </c>
      <c r="B229" s="189">
        <v>0</v>
      </c>
      <c r="C229" s="223">
        <v>0</v>
      </c>
      <c r="D229" s="82">
        <v>1000</v>
      </c>
      <c r="E229" s="133">
        <v>0</v>
      </c>
      <c r="F229" s="164">
        <v>1000</v>
      </c>
    </row>
    <row r="230" spans="1:6" ht="15" thickBot="1" x14ac:dyDescent="0.4">
      <c r="A230" s="66" t="s">
        <v>100</v>
      </c>
      <c r="B230" s="181">
        <f>SUM(B227-B229)</f>
        <v>20999</v>
      </c>
      <c r="C230" s="225">
        <f>SUM(C227-C228-C229)</f>
        <v>740</v>
      </c>
      <c r="D230" s="218">
        <f t="shared" ref="D230" si="85">SUM(D227-D228-D229)</f>
        <v>11160</v>
      </c>
      <c r="E230" s="126">
        <v>0</v>
      </c>
      <c r="F230" s="158">
        <f t="shared" ref="F230" si="86">SUM(F227-F228-F229)</f>
        <v>11160</v>
      </c>
    </row>
    <row r="231" spans="1:6" x14ac:dyDescent="0.35">
      <c r="A231" s="66"/>
      <c r="B231" s="90"/>
      <c r="C231" s="234"/>
      <c r="D231" s="90"/>
      <c r="E231" s="90"/>
      <c r="F231" s="90"/>
    </row>
    <row r="232" spans="1:6" ht="15" thickBot="1" x14ac:dyDescent="0.4">
      <c r="A232" s="69"/>
      <c r="B232" s="90"/>
      <c r="C232" s="234"/>
      <c r="D232" s="87"/>
      <c r="E232" s="87"/>
      <c r="F232" s="87"/>
    </row>
    <row r="233" spans="1:6" x14ac:dyDescent="0.35">
      <c r="A233" s="91" t="s">
        <v>101</v>
      </c>
      <c r="B233" s="245"/>
      <c r="C233" s="235"/>
      <c r="D233" s="210" t="s">
        <v>159</v>
      </c>
      <c r="E233" s="108" t="s">
        <v>249</v>
      </c>
      <c r="F233" s="141" t="s">
        <v>251</v>
      </c>
    </row>
    <row r="234" spans="1:6" x14ac:dyDescent="0.35">
      <c r="A234" s="73"/>
      <c r="B234" s="246" t="s">
        <v>255</v>
      </c>
      <c r="C234" s="220" t="s">
        <v>257</v>
      </c>
      <c r="D234" s="211" t="s">
        <v>1</v>
      </c>
      <c r="E234" s="109" t="s">
        <v>250</v>
      </c>
      <c r="F234" s="142" t="s">
        <v>252</v>
      </c>
    </row>
    <row r="235" spans="1:6" ht="15" thickBot="1" x14ac:dyDescent="0.4">
      <c r="A235" s="92"/>
      <c r="B235" s="247" t="s">
        <v>256</v>
      </c>
      <c r="C235" s="221" t="s">
        <v>256</v>
      </c>
      <c r="D235" s="212" t="s">
        <v>196</v>
      </c>
      <c r="E235" s="110" t="s">
        <v>196</v>
      </c>
      <c r="F235" s="143" t="s">
        <v>196</v>
      </c>
    </row>
    <row r="236" spans="1:6" x14ac:dyDescent="0.35">
      <c r="A236" s="68" t="s">
        <v>102</v>
      </c>
      <c r="B236" s="264">
        <v>-6684.58</v>
      </c>
      <c r="C236" s="265">
        <v>-5799</v>
      </c>
      <c r="D236" s="230">
        <v>-7300</v>
      </c>
      <c r="E236" s="137">
        <v>-143</v>
      </c>
      <c r="F236" s="260">
        <v>-7300</v>
      </c>
    </row>
    <row r="237" spans="1:6" x14ac:dyDescent="0.35">
      <c r="A237" s="68" t="s">
        <v>103</v>
      </c>
      <c r="B237" s="264">
        <v>-1271.43</v>
      </c>
      <c r="C237" s="265">
        <v>-1174</v>
      </c>
      <c r="D237" s="82">
        <v>-1300</v>
      </c>
      <c r="E237" s="133">
        <v>0</v>
      </c>
      <c r="F237" s="157">
        <v>-1300</v>
      </c>
    </row>
    <row r="238" spans="1:6" x14ac:dyDescent="0.35">
      <c r="A238" s="94" t="s">
        <v>195</v>
      </c>
      <c r="B238" s="264">
        <v>-3000</v>
      </c>
      <c r="C238" s="265">
        <v>-3547</v>
      </c>
      <c r="D238" s="82">
        <v>-3200</v>
      </c>
      <c r="E238" s="133">
        <v>-250</v>
      </c>
      <c r="F238" s="157">
        <v>-3200</v>
      </c>
    </row>
    <row r="239" spans="1:6" x14ac:dyDescent="0.35">
      <c r="A239" s="68" t="s">
        <v>104</v>
      </c>
      <c r="B239" s="264">
        <v>-4108.82</v>
      </c>
      <c r="C239" s="265">
        <v>-3704</v>
      </c>
      <c r="D239" s="82">
        <v>-4000</v>
      </c>
      <c r="E239" s="133">
        <v>0</v>
      </c>
      <c r="F239" s="157">
        <v>-4000</v>
      </c>
    </row>
    <row r="240" spans="1:6" x14ac:dyDescent="0.35">
      <c r="A240" s="67" t="s">
        <v>105</v>
      </c>
      <c r="B240" s="264">
        <v>-1719</v>
      </c>
      <c r="C240" s="265">
        <v>-2855</v>
      </c>
      <c r="D240" s="82">
        <v>-2000</v>
      </c>
      <c r="E240" s="133">
        <v>-229</v>
      </c>
      <c r="F240" s="157">
        <v>-2000</v>
      </c>
    </row>
    <row r="241" spans="1:6" x14ac:dyDescent="0.35">
      <c r="A241" s="67" t="s">
        <v>106</v>
      </c>
      <c r="B241" s="264">
        <v>-2060.5</v>
      </c>
      <c r="C241" s="265">
        <v>-1692</v>
      </c>
      <c r="D241" s="82">
        <v>-2500</v>
      </c>
      <c r="E241" s="133">
        <v>0</v>
      </c>
      <c r="F241" s="157">
        <v>-2500</v>
      </c>
    </row>
    <row r="242" spans="1:6" x14ac:dyDescent="0.35">
      <c r="A242" s="67" t="s">
        <v>107</v>
      </c>
      <c r="B242" s="264">
        <v>-2115.17</v>
      </c>
      <c r="C242" s="265">
        <v>-1796</v>
      </c>
      <c r="D242" s="82">
        <v>-4000</v>
      </c>
      <c r="E242" s="133">
        <v>0</v>
      </c>
      <c r="F242" s="157">
        <v>-4000</v>
      </c>
    </row>
    <row r="243" spans="1:6" x14ac:dyDescent="0.35">
      <c r="A243" s="68" t="s">
        <v>108</v>
      </c>
      <c r="B243" s="264">
        <v>-2585.7600000000002</v>
      </c>
      <c r="C243" s="265">
        <v>-501</v>
      </c>
      <c r="D243" s="82">
        <v>-2000</v>
      </c>
      <c r="E243" s="133">
        <v>0</v>
      </c>
      <c r="F243" s="157">
        <v>-2000</v>
      </c>
    </row>
    <row r="244" spans="1:6" x14ac:dyDescent="0.35">
      <c r="A244" s="67" t="s">
        <v>109</v>
      </c>
      <c r="B244" s="264">
        <v>-1427.99</v>
      </c>
      <c r="C244" s="265">
        <v>-1899</v>
      </c>
      <c r="D244" s="82">
        <v>-3000</v>
      </c>
      <c r="E244" s="133">
        <v>-99</v>
      </c>
      <c r="F244" s="157">
        <v>-3000</v>
      </c>
    </row>
    <row r="245" spans="1:6" ht="15" thickBot="1" x14ac:dyDescent="0.4">
      <c r="A245" s="67" t="s">
        <v>110</v>
      </c>
      <c r="B245" s="266">
        <v>-30881.25</v>
      </c>
      <c r="C245" s="265">
        <v>-1008</v>
      </c>
      <c r="D245" s="82">
        <v>-11000</v>
      </c>
      <c r="E245" s="133">
        <v>0</v>
      </c>
      <c r="F245" s="157">
        <v>-11000</v>
      </c>
    </row>
    <row r="246" spans="1:6" ht="15" thickBot="1" x14ac:dyDescent="0.4">
      <c r="A246" s="95" t="s">
        <v>111</v>
      </c>
      <c r="B246" s="248">
        <f>SUM(B236:B245)</f>
        <v>-55854.5</v>
      </c>
      <c r="C246" s="267">
        <f>SUM(C236:C245)</f>
        <v>-23975</v>
      </c>
      <c r="D246" s="231">
        <f t="shared" ref="D246" si="87">SUM(D236:D245)</f>
        <v>-40300</v>
      </c>
      <c r="E246" s="138">
        <f>SUM(E236:E245)</f>
        <v>-721</v>
      </c>
      <c r="F246" s="169">
        <f t="shared" ref="F246" si="88">SUM(F236:F245)</f>
        <v>-40300</v>
      </c>
    </row>
    <row r="247" spans="1:6" x14ac:dyDescent="0.35">
      <c r="A247" s="96"/>
      <c r="B247" s="79"/>
      <c r="C247" s="239"/>
      <c r="D247" s="79"/>
      <c r="E247" s="79"/>
      <c r="F247" s="79"/>
    </row>
    <row r="248" spans="1:6" x14ac:dyDescent="0.35">
      <c r="A248" s="67"/>
      <c r="B248" s="79"/>
      <c r="C248" s="239"/>
      <c r="D248" s="97"/>
      <c r="E248" s="97"/>
      <c r="F248" s="97"/>
    </row>
    <row r="249" spans="1:6" ht="15" thickBot="1" x14ac:dyDescent="0.4">
      <c r="A249" s="66" t="s">
        <v>112</v>
      </c>
      <c r="B249" s="80"/>
      <c r="C249" s="240"/>
      <c r="D249" s="59"/>
      <c r="E249" s="59"/>
      <c r="F249" s="59"/>
    </row>
    <row r="250" spans="1:6" ht="15" thickTop="1" x14ac:dyDescent="0.35">
      <c r="A250" s="98"/>
      <c r="B250" s="245"/>
      <c r="C250" s="235"/>
      <c r="D250" s="210" t="s">
        <v>159</v>
      </c>
      <c r="E250" s="108" t="s">
        <v>249</v>
      </c>
      <c r="F250" s="141" t="s">
        <v>251</v>
      </c>
    </row>
    <row r="251" spans="1:6" x14ac:dyDescent="0.35">
      <c r="A251" s="70"/>
      <c r="B251" s="246" t="s">
        <v>255</v>
      </c>
      <c r="C251" s="220" t="s">
        <v>257</v>
      </c>
      <c r="D251" s="211" t="s">
        <v>1</v>
      </c>
      <c r="E251" s="109" t="s">
        <v>250</v>
      </c>
      <c r="F251" s="142" t="s">
        <v>252</v>
      </c>
    </row>
    <row r="252" spans="1:6" ht="15" thickBot="1" x14ac:dyDescent="0.4">
      <c r="A252" s="92"/>
      <c r="B252" s="247" t="s">
        <v>256</v>
      </c>
      <c r="C252" s="221" t="s">
        <v>256</v>
      </c>
      <c r="D252" s="212" t="s">
        <v>196</v>
      </c>
      <c r="E252" s="110" t="s">
        <v>196</v>
      </c>
      <c r="F252" s="143" t="s">
        <v>196</v>
      </c>
    </row>
    <row r="253" spans="1:6" x14ac:dyDescent="0.35">
      <c r="A253" s="68" t="s">
        <v>166</v>
      </c>
      <c r="B253" s="264">
        <v>-6124.32</v>
      </c>
      <c r="C253" s="265">
        <v>-5560</v>
      </c>
      <c r="D253" s="82">
        <v>-6000</v>
      </c>
      <c r="E253" s="133">
        <v>-314</v>
      </c>
      <c r="F253" s="164">
        <v>-6000</v>
      </c>
    </row>
    <row r="254" spans="1:6" x14ac:dyDescent="0.35">
      <c r="A254" s="68" t="s">
        <v>113</v>
      </c>
      <c r="B254" s="264">
        <v>-10300</v>
      </c>
      <c r="C254" s="265">
        <v>-11000</v>
      </c>
      <c r="D254" s="82">
        <v>-11500</v>
      </c>
      <c r="E254" s="133">
        <v>0</v>
      </c>
      <c r="F254" s="164">
        <v>-11400</v>
      </c>
    </row>
    <row r="255" spans="1:6" x14ac:dyDescent="0.35">
      <c r="A255" s="68" t="s">
        <v>114</v>
      </c>
      <c r="B255" s="264">
        <v>-1693.99</v>
      </c>
      <c r="C255" s="265">
        <v>-196</v>
      </c>
      <c r="D255" s="82">
        <v>-1000</v>
      </c>
      <c r="E255" s="133">
        <v>0</v>
      </c>
      <c r="F255" s="164">
        <v>-1000</v>
      </c>
    </row>
    <row r="256" spans="1:6" x14ac:dyDescent="0.35">
      <c r="A256" s="94" t="s">
        <v>115</v>
      </c>
      <c r="B256" s="264">
        <v>-975.55</v>
      </c>
      <c r="C256" s="265">
        <v>-1006</v>
      </c>
      <c r="D256" s="82">
        <v>-1100</v>
      </c>
      <c r="E256" s="133">
        <v>-106</v>
      </c>
      <c r="F256" s="164">
        <v>-1020</v>
      </c>
    </row>
    <row r="257" spans="1:6" x14ac:dyDescent="0.35">
      <c r="A257" s="68" t="s">
        <v>116</v>
      </c>
      <c r="B257" s="264">
        <v>-7649.73</v>
      </c>
      <c r="C257" s="265">
        <v>-8669</v>
      </c>
      <c r="D257" s="82">
        <v>-8000</v>
      </c>
      <c r="E257" s="133">
        <v>-719</v>
      </c>
      <c r="F257" s="164">
        <v>-9000</v>
      </c>
    </row>
    <row r="258" spans="1:6" x14ac:dyDescent="0.35">
      <c r="A258" s="68" t="s">
        <v>117</v>
      </c>
      <c r="B258" s="264">
        <v>-48743.57</v>
      </c>
      <c r="C258" s="265">
        <v>-28435</v>
      </c>
      <c r="D258" s="82">
        <v>-37000</v>
      </c>
      <c r="E258" s="133">
        <v>-1916</v>
      </c>
      <c r="F258" s="164">
        <v>-37000</v>
      </c>
    </row>
    <row r="259" spans="1:6" x14ac:dyDescent="0.35">
      <c r="A259" s="68" t="s">
        <v>118</v>
      </c>
      <c r="B259" s="264"/>
      <c r="C259" s="265">
        <v>0</v>
      </c>
      <c r="D259" s="82">
        <v>0</v>
      </c>
      <c r="E259" s="133"/>
      <c r="F259" s="164">
        <v>0</v>
      </c>
    </row>
    <row r="260" spans="1:6" x14ac:dyDescent="0.35">
      <c r="A260" s="68" t="s">
        <v>119</v>
      </c>
      <c r="B260" s="264">
        <v>-4110.3100000000004</v>
      </c>
      <c r="C260" s="265">
        <v>-117</v>
      </c>
      <c r="D260" s="82">
        <v>-3000</v>
      </c>
      <c r="E260" s="133"/>
      <c r="F260" s="164">
        <v>-3000</v>
      </c>
    </row>
    <row r="261" spans="1:6" x14ac:dyDescent="0.35">
      <c r="A261" s="68" t="s">
        <v>120</v>
      </c>
      <c r="B261" s="264">
        <v>-1327</v>
      </c>
      <c r="C261" s="265">
        <v>-392</v>
      </c>
      <c r="D261" s="82">
        <v>-600</v>
      </c>
      <c r="E261" s="133"/>
      <c r="F261" s="164">
        <v>-800</v>
      </c>
    </row>
    <row r="262" spans="1:6" x14ac:dyDescent="0.35">
      <c r="A262" s="68" t="s">
        <v>121</v>
      </c>
      <c r="B262" s="264">
        <v>-3954.65</v>
      </c>
      <c r="C262" s="265">
        <v>-253</v>
      </c>
      <c r="D262" s="82">
        <v>-2000</v>
      </c>
      <c r="E262" s="133">
        <v>-202</v>
      </c>
      <c r="F262" s="164">
        <v>-500</v>
      </c>
    </row>
    <row r="263" spans="1:6" x14ac:dyDescent="0.35">
      <c r="A263" s="68" t="s">
        <v>122</v>
      </c>
      <c r="B263" s="264">
        <v>-27399.39</v>
      </c>
      <c r="C263" s="265">
        <v>-23760</v>
      </c>
      <c r="D263" s="82">
        <v>-27000</v>
      </c>
      <c r="E263" s="133">
        <v>-1546</v>
      </c>
      <c r="F263" s="164">
        <v>-30000</v>
      </c>
    </row>
    <row r="264" spans="1:6" x14ac:dyDescent="0.35">
      <c r="A264" s="68" t="s">
        <v>123</v>
      </c>
      <c r="B264" s="264">
        <v>-3835.45</v>
      </c>
      <c r="C264" s="265">
        <v>-1543</v>
      </c>
      <c r="D264" s="82">
        <v>-5000</v>
      </c>
      <c r="E264" s="133">
        <v>-2000</v>
      </c>
      <c r="F264" s="164">
        <v>-5000</v>
      </c>
    </row>
    <row r="265" spans="1:6" x14ac:dyDescent="0.35">
      <c r="A265" s="68" t="s">
        <v>124</v>
      </c>
      <c r="B265" s="264">
        <v>-2950</v>
      </c>
      <c r="C265" s="265">
        <v>-2575</v>
      </c>
      <c r="D265" s="82">
        <v>-2000</v>
      </c>
      <c r="E265" s="133">
        <v>-1000</v>
      </c>
      <c r="F265" s="164">
        <v>-2000</v>
      </c>
    </row>
    <row r="266" spans="1:6" x14ac:dyDescent="0.35">
      <c r="A266" s="68" t="s">
        <v>125</v>
      </c>
      <c r="B266" s="264">
        <v>-9618.07</v>
      </c>
      <c r="C266" s="265">
        <v>-3829</v>
      </c>
      <c r="D266" s="82">
        <v>-6000</v>
      </c>
      <c r="E266" s="133">
        <v>-279</v>
      </c>
      <c r="F266" s="164">
        <v>-5000</v>
      </c>
    </row>
    <row r="267" spans="1:6" x14ac:dyDescent="0.35">
      <c r="A267" s="68" t="s">
        <v>126</v>
      </c>
      <c r="B267" s="264">
        <v>-6267.18</v>
      </c>
      <c r="C267" s="265">
        <v>-1500</v>
      </c>
      <c r="D267" s="82">
        <v>-3000</v>
      </c>
      <c r="E267" s="133">
        <v>0</v>
      </c>
      <c r="F267" s="164">
        <v>-3000</v>
      </c>
    </row>
    <row r="268" spans="1:6" x14ac:dyDescent="0.35">
      <c r="A268" s="68" t="s">
        <v>127</v>
      </c>
      <c r="B268" s="264">
        <v>-17793</v>
      </c>
      <c r="C268" s="265">
        <v>-17448</v>
      </c>
      <c r="D268" s="82">
        <v>-17448</v>
      </c>
      <c r="E268" s="133">
        <v>-17448</v>
      </c>
      <c r="F268" s="164">
        <v>-17448</v>
      </c>
    </row>
    <row r="269" spans="1:6" x14ac:dyDescent="0.35">
      <c r="A269" s="68" t="s">
        <v>128</v>
      </c>
      <c r="B269" s="264">
        <v>-1069.1600000000001</v>
      </c>
      <c r="C269" s="265">
        <v>-14992</v>
      </c>
      <c r="D269" s="82">
        <v>-12000</v>
      </c>
      <c r="E269" s="133">
        <v>-1800</v>
      </c>
      <c r="F269" s="164">
        <v>-15000</v>
      </c>
    </row>
    <row r="270" spans="1:6" x14ac:dyDescent="0.35">
      <c r="A270" s="68" t="s">
        <v>129</v>
      </c>
      <c r="B270" s="264">
        <v>-16901.39</v>
      </c>
      <c r="C270" s="265">
        <v>-14078</v>
      </c>
      <c r="D270" s="82">
        <v>-11700</v>
      </c>
      <c r="E270" s="133">
        <v>-4500</v>
      </c>
      <c r="F270" s="164">
        <v>-4500</v>
      </c>
    </row>
    <row r="271" spans="1:6" x14ac:dyDescent="0.35">
      <c r="A271" s="68" t="s">
        <v>167</v>
      </c>
      <c r="B271" s="264">
        <v>0</v>
      </c>
      <c r="C271" s="265">
        <v>0</v>
      </c>
      <c r="D271" s="82">
        <v>-1000</v>
      </c>
      <c r="E271" s="133"/>
      <c r="F271" s="164">
        <v>-1000</v>
      </c>
    </row>
    <row r="272" spans="1:6" x14ac:dyDescent="0.35">
      <c r="A272" s="67" t="s">
        <v>218</v>
      </c>
      <c r="B272" s="264">
        <v>-358104.57</v>
      </c>
      <c r="C272" s="265">
        <v>-278552</v>
      </c>
      <c r="D272" s="82">
        <v>-319260</v>
      </c>
      <c r="E272" s="133">
        <v>-26948</v>
      </c>
      <c r="F272" s="164">
        <v>-319258</v>
      </c>
    </row>
    <row r="273" spans="1:6" x14ac:dyDescent="0.35">
      <c r="A273" s="68" t="s">
        <v>130</v>
      </c>
      <c r="B273" s="264">
        <v>-83165.990000000005</v>
      </c>
      <c r="C273" s="265">
        <v>-54050</v>
      </c>
      <c r="D273" s="82">
        <v>-26500</v>
      </c>
      <c r="E273" s="133">
        <v>-2421</v>
      </c>
      <c r="F273" s="164">
        <v>-48960</v>
      </c>
    </row>
    <row r="274" spans="1:6" x14ac:dyDescent="0.35">
      <c r="A274" s="68" t="s">
        <v>131</v>
      </c>
      <c r="B274" s="264">
        <v>-3510.1</v>
      </c>
      <c r="C274" s="265">
        <v>-613</v>
      </c>
      <c r="D274" s="82">
        <v>-500</v>
      </c>
      <c r="E274" s="133">
        <v>-275</v>
      </c>
      <c r="F274" s="164">
        <v>-500</v>
      </c>
    </row>
    <row r="275" spans="1:6" x14ac:dyDescent="0.35">
      <c r="A275" s="68" t="s">
        <v>132</v>
      </c>
      <c r="B275" s="264">
        <v>-38917.18</v>
      </c>
      <c r="C275" s="265">
        <v>-7352</v>
      </c>
      <c r="D275" s="82">
        <v>-25969</v>
      </c>
      <c r="E275" s="133">
        <v>-134</v>
      </c>
      <c r="F275" s="164">
        <v>-23625</v>
      </c>
    </row>
    <row r="276" spans="1:6" x14ac:dyDescent="0.35">
      <c r="A276" s="68" t="s">
        <v>264</v>
      </c>
      <c r="B276" s="264">
        <v>-270</v>
      </c>
      <c r="C276" s="265">
        <v>0</v>
      </c>
      <c r="D276" s="82">
        <v>0</v>
      </c>
      <c r="E276" s="133">
        <v>0</v>
      </c>
      <c r="F276" s="164">
        <v>0</v>
      </c>
    </row>
    <row r="277" spans="1:6" ht="15" thickBot="1" x14ac:dyDescent="0.4">
      <c r="A277" s="67" t="s">
        <v>287</v>
      </c>
      <c r="B277" s="268">
        <v>0</v>
      </c>
      <c r="C277" s="265">
        <v>0</v>
      </c>
      <c r="D277" s="82">
        <v>-12000</v>
      </c>
      <c r="E277" s="133">
        <v>709</v>
      </c>
      <c r="F277" s="164">
        <v>-12000</v>
      </c>
    </row>
    <row r="278" spans="1:6" ht="15" thickBot="1" x14ac:dyDescent="0.4">
      <c r="A278" s="62" t="s">
        <v>133</v>
      </c>
      <c r="B278" s="248">
        <f>SUM(B253:B277)</f>
        <v>-654680.60000000009</v>
      </c>
      <c r="C278" s="267">
        <f>SUM(C253:C277)</f>
        <v>-475920</v>
      </c>
      <c r="D278" s="231">
        <f t="shared" ref="D278" si="89">SUM(D253:D277)</f>
        <v>-539577</v>
      </c>
      <c r="E278" s="138">
        <f>SUM(E253:E277)</f>
        <v>-60899</v>
      </c>
      <c r="F278" s="169">
        <f t="shared" ref="F278" si="90">SUM(F253:F277)</f>
        <v>-557011</v>
      </c>
    </row>
    <row r="279" spans="1:6" x14ac:dyDescent="0.35">
      <c r="A279" s="66"/>
      <c r="B279" s="79"/>
      <c r="C279" s="269"/>
      <c r="D279" s="97"/>
      <c r="E279" s="97"/>
      <c r="F279" s="97"/>
    </row>
    <row r="280" spans="1:6" ht="15" thickBot="1" x14ac:dyDescent="0.4">
      <c r="A280" s="66" t="s">
        <v>134</v>
      </c>
      <c r="B280" s="79"/>
      <c r="C280" s="79"/>
      <c r="D280" s="59"/>
      <c r="E280" s="59"/>
      <c r="F280" s="59"/>
    </row>
    <row r="281" spans="1:6" ht="15" thickTop="1" x14ac:dyDescent="0.35">
      <c r="A281" s="98"/>
      <c r="B281" s="176"/>
      <c r="C281" s="235"/>
      <c r="D281" s="63" t="s">
        <v>159</v>
      </c>
      <c r="E281" s="108" t="s">
        <v>249</v>
      </c>
      <c r="F281" s="141" t="s">
        <v>251</v>
      </c>
    </row>
    <row r="282" spans="1:6" x14ac:dyDescent="0.35">
      <c r="A282" s="70"/>
      <c r="B282" s="177" t="s">
        <v>255</v>
      </c>
      <c r="C282" s="220" t="s">
        <v>257</v>
      </c>
      <c r="D282" s="64" t="s">
        <v>1</v>
      </c>
      <c r="E282" s="109" t="s">
        <v>250</v>
      </c>
      <c r="F282" s="142" t="s">
        <v>252</v>
      </c>
    </row>
    <row r="283" spans="1:6" ht="15" thickBot="1" x14ac:dyDescent="0.4">
      <c r="A283" s="92"/>
      <c r="B283" s="178" t="s">
        <v>256</v>
      </c>
      <c r="C283" s="221" t="s">
        <v>256</v>
      </c>
      <c r="D283" s="65" t="s">
        <v>196</v>
      </c>
      <c r="E283" s="110" t="s">
        <v>196</v>
      </c>
      <c r="F283" s="143" t="s">
        <v>196</v>
      </c>
    </row>
    <row r="284" spans="1:6" x14ac:dyDescent="0.35">
      <c r="A284" s="66"/>
      <c r="B284" s="270"/>
      <c r="C284" s="223"/>
      <c r="D284" s="88"/>
      <c r="E284" s="133"/>
      <c r="F284" s="164"/>
    </row>
    <row r="285" spans="1:6" x14ac:dyDescent="0.35">
      <c r="A285" s="68" t="s">
        <v>198</v>
      </c>
      <c r="B285" s="271">
        <v>3875</v>
      </c>
      <c r="C285" s="223">
        <v>2000</v>
      </c>
      <c r="D285" s="88">
        <v>2000</v>
      </c>
      <c r="E285" s="133">
        <v>770</v>
      </c>
      <c r="F285" s="164">
        <v>770</v>
      </c>
    </row>
    <row r="286" spans="1:6" x14ac:dyDescent="0.35">
      <c r="A286" s="68" t="s">
        <v>135</v>
      </c>
      <c r="B286" s="272">
        <v>3058</v>
      </c>
      <c r="C286" s="223">
        <v>600</v>
      </c>
      <c r="D286" s="88">
        <v>600</v>
      </c>
      <c r="E286" s="133">
        <v>108</v>
      </c>
      <c r="F286" s="164">
        <v>150</v>
      </c>
    </row>
    <row r="287" spans="1:6" ht="15" thickBot="1" x14ac:dyDescent="0.4">
      <c r="A287" s="68" t="s">
        <v>136</v>
      </c>
      <c r="B287" s="271">
        <v>184</v>
      </c>
      <c r="C287" s="223">
        <v>100</v>
      </c>
      <c r="D287" s="88">
        <v>100</v>
      </c>
      <c r="E287" s="133">
        <v>0</v>
      </c>
      <c r="F287" s="164">
        <v>0</v>
      </c>
    </row>
    <row r="288" spans="1:6" ht="15" thickBot="1" x14ac:dyDescent="0.4">
      <c r="A288" s="66" t="s">
        <v>267</v>
      </c>
      <c r="B288" s="273"/>
      <c r="C288" s="242">
        <f>SUM(C285-C286-C287)</f>
        <v>1300</v>
      </c>
      <c r="D288" s="99">
        <f>SUM(D285-D286-D287)</f>
        <v>1300</v>
      </c>
      <c r="E288" s="139">
        <f>SUM(E285-E286-E287)</f>
        <v>662</v>
      </c>
      <c r="F288" s="170">
        <f>SUM(F285-F286-F287)</f>
        <v>620</v>
      </c>
    </row>
    <row r="289" spans="1:6" ht="15" thickBot="1" x14ac:dyDescent="0.4">
      <c r="A289" s="66"/>
      <c r="B289" s="271"/>
      <c r="C289" s="241"/>
      <c r="D289" s="93"/>
      <c r="E289" s="137"/>
      <c r="F289" s="168"/>
    </row>
    <row r="290" spans="1:6" x14ac:dyDescent="0.35">
      <c r="A290" s="66"/>
      <c r="B290" s="194"/>
      <c r="C290" s="241"/>
      <c r="D290" s="93"/>
      <c r="E290" s="137"/>
      <c r="F290" s="168"/>
    </row>
    <row r="291" spans="1:6" x14ac:dyDescent="0.35">
      <c r="A291" s="68" t="s">
        <v>265</v>
      </c>
      <c r="B291" s="270">
        <v>19926</v>
      </c>
      <c r="C291" s="223">
        <v>4000</v>
      </c>
      <c r="D291" s="88">
        <v>4000</v>
      </c>
      <c r="E291" s="133">
        <v>0</v>
      </c>
      <c r="F291" s="164">
        <v>7500</v>
      </c>
    </row>
    <row r="292" spans="1:6" x14ac:dyDescent="0.35">
      <c r="A292" s="68" t="s">
        <v>216</v>
      </c>
      <c r="B292" s="271">
        <v>15642</v>
      </c>
      <c r="C292" s="223">
        <v>2000</v>
      </c>
      <c r="D292" s="88">
        <v>2000</v>
      </c>
      <c r="E292" s="133">
        <v>0</v>
      </c>
      <c r="F292" s="164">
        <v>3000</v>
      </c>
    </row>
    <row r="293" spans="1:6" ht="15" thickBot="1" x14ac:dyDescent="0.4">
      <c r="A293" s="68" t="s">
        <v>217</v>
      </c>
      <c r="B293" s="271">
        <v>0</v>
      </c>
      <c r="C293" s="223">
        <v>0</v>
      </c>
      <c r="D293" s="88">
        <v>0</v>
      </c>
      <c r="E293" s="133">
        <v>0</v>
      </c>
      <c r="F293" s="164">
        <v>1000</v>
      </c>
    </row>
    <row r="294" spans="1:6" ht="15" thickBot="1" x14ac:dyDescent="0.4">
      <c r="A294" s="69" t="s">
        <v>266</v>
      </c>
      <c r="B294" s="273"/>
      <c r="C294" s="242">
        <v>2000</v>
      </c>
      <c r="D294" s="99">
        <v>2000</v>
      </c>
      <c r="E294" s="139">
        <f>SUM(E291-E292)</f>
        <v>0</v>
      </c>
      <c r="F294" s="170">
        <f>SUM(F291-F292)</f>
        <v>4500</v>
      </c>
    </row>
    <row r="295" spans="1:6" x14ac:dyDescent="0.35">
      <c r="A295" s="66"/>
      <c r="B295" s="194"/>
      <c r="C295" s="223"/>
      <c r="D295" s="88"/>
      <c r="E295" s="133"/>
      <c r="F295" s="164"/>
    </row>
    <row r="296" spans="1:6" x14ac:dyDescent="0.35">
      <c r="A296" s="68" t="s">
        <v>137</v>
      </c>
      <c r="B296" s="271">
        <v>39761</v>
      </c>
      <c r="C296" s="223">
        <v>0</v>
      </c>
      <c r="D296" s="88">
        <v>0</v>
      </c>
      <c r="E296" s="133">
        <v>0</v>
      </c>
      <c r="F296" s="164">
        <v>0</v>
      </c>
    </row>
    <row r="297" spans="1:6" x14ac:dyDescent="0.35">
      <c r="A297" s="68" t="s">
        <v>138</v>
      </c>
      <c r="B297" s="270">
        <v>16283</v>
      </c>
      <c r="C297" s="223">
        <v>0</v>
      </c>
      <c r="D297" s="88">
        <v>0</v>
      </c>
      <c r="E297" s="133">
        <v>0</v>
      </c>
      <c r="F297" s="164">
        <v>0</v>
      </c>
    </row>
    <row r="298" spans="1:6" ht="15" thickBot="1" x14ac:dyDescent="0.4">
      <c r="A298" s="68" t="s">
        <v>139</v>
      </c>
      <c r="B298" s="271">
        <v>542</v>
      </c>
      <c r="C298" s="223">
        <v>0</v>
      </c>
      <c r="D298" s="88">
        <v>0</v>
      </c>
      <c r="E298" s="133">
        <v>0</v>
      </c>
      <c r="F298" s="164">
        <v>0</v>
      </c>
    </row>
    <row r="299" spans="1:6" ht="15" thickBot="1" x14ac:dyDescent="0.4">
      <c r="A299" s="66" t="s">
        <v>268</v>
      </c>
      <c r="B299" s="273"/>
      <c r="C299" s="242">
        <f t="shared" ref="C299:D299" si="91">SUM(C296-C297-C298)</f>
        <v>0</v>
      </c>
      <c r="D299" s="99">
        <f t="shared" si="91"/>
        <v>0</v>
      </c>
      <c r="E299" s="139">
        <f>SUM(E296-E297-E298)</f>
        <v>0</v>
      </c>
      <c r="F299" s="170">
        <f t="shared" ref="F299" si="92">SUM(F296-F297-F298)</f>
        <v>0</v>
      </c>
    </row>
    <row r="300" spans="1:6" x14ac:dyDescent="0.35">
      <c r="A300" s="66"/>
      <c r="B300" s="272"/>
      <c r="C300" s="223"/>
      <c r="D300" s="88"/>
      <c r="E300" s="133"/>
      <c r="F300" s="164"/>
    </row>
    <row r="301" spans="1:6" x14ac:dyDescent="0.35">
      <c r="A301" s="68" t="s">
        <v>140</v>
      </c>
      <c r="B301" s="271">
        <v>13371</v>
      </c>
      <c r="C301" s="223">
        <v>5000</v>
      </c>
      <c r="D301" s="88">
        <v>5000</v>
      </c>
      <c r="E301" s="133">
        <v>0</v>
      </c>
      <c r="F301" s="164">
        <v>5000</v>
      </c>
    </row>
    <row r="302" spans="1:6" x14ac:dyDescent="0.35">
      <c r="A302" s="68" t="s">
        <v>141</v>
      </c>
      <c r="B302" s="272">
        <v>3651</v>
      </c>
      <c r="C302" s="223">
        <v>1000</v>
      </c>
      <c r="D302" s="88">
        <v>1000</v>
      </c>
      <c r="E302" s="133">
        <v>0</v>
      </c>
      <c r="F302" s="164">
        <v>1000</v>
      </c>
    </row>
    <row r="303" spans="1:6" ht="15" thickBot="1" x14ac:dyDescent="0.4">
      <c r="A303" s="68" t="s">
        <v>142</v>
      </c>
      <c r="B303" s="194">
        <v>552</v>
      </c>
      <c r="C303" s="223">
        <v>0</v>
      </c>
      <c r="D303" s="88">
        <v>0</v>
      </c>
      <c r="E303" s="133">
        <v>0</v>
      </c>
      <c r="F303" s="164">
        <v>0</v>
      </c>
    </row>
    <row r="304" spans="1:6" ht="15" thickBot="1" x14ac:dyDescent="0.4">
      <c r="A304" s="66" t="s">
        <v>269</v>
      </c>
      <c r="B304" s="273"/>
      <c r="C304" s="242">
        <f t="shared" ref="C304:D304" si="93">SUM(C301-C302-C303)</f>
        <v>4000</v>
      </c>
      <c r="D304" s="99">
        <f t="shared" si="93"/>
        <v>4000</v>
      </c>
      <c r="E304" s="139">
        <f>SUM(E301-E302-E303)</f>
        <v>0</v>
      </c>
      <c r="F304" s="170">
        <f t="shared" ref="F304" si="94">SUM(F301-F302-F303)</f>
        <v>4000</v>
      </c>
    </row>
    <row r="305" spans="1:6" x14ac:dyDescent="0.35">
      <c r="A305" s="66"/>
      <c r="B305" s="194"/>
      <c r="C305" s="223"/>
      <c r="D305" s="88"/>
      <c r="E305" s="133"/>
      <c r="F305" s="164"/>
    </row>
    <row r="306" spans="1:6" x14ac:dyDescent="0.35">
      <c r="A306" s="68" t="s">
        <v>143</v>
      </c>
      <c r="B306" s="270">
        <v>5060</v>
      </c>
      <c r="C306" s="223">
        <v>5000</v>
      </c>
      <c r="D306" s="88">
        <v>5000</v>
      </c>
      <c r="E306" s="133">
        <v>0</v>
      </c>
      <c r="F306" s="164">
        <v>0</v>
      </c>
    </row>
    <row r="307" spans="1:6" x14ac:dyDescent="0.35">
      <c r="A307" s="68" t="s">
        <v>144</v>
      </c>
      <c r="B307" s="271">
        <v>2548</v>
      </c>
      <c r="C307" s="223">
        <v>2100</v>
      </c>
      <c r="D307" s="88">
        <v>2100</v>
      </c>
      <c r="E307" s="133">
        <v>0</v>
      </c>
      <c r="F307" s="164">
        <v>0</v>
      </c>
    </row>
    <row r="308" spans="1:6" ht="15" thickBot="1" x14ac:dyDescent="0.4">
      <c r="A308" s="68" t="s">
        <v>145</v>
      </c>
      <c r="B308" s="271">
        <v>0</v>
      </c>
      <c r="C308" s="223">
        <v>500</v>
      </c>
      <c r="D308" s="88">
        <v>500</v>
      </c>
      <c r="E308" s="133">
        <v>0</v>
      </c>
      <c r="F308" s="164">
        <v>0</v>
      </c>
    </row>
    <row r="309" spans="1:6" ht="15" thickBot="1" x14ac:dyDescent="0.4">
      <c r="A309" s="66" t="s">
        <v>270</v>
      </c>
      <c r="B309" s="273"/>
      <c r="C309" s="242">
        <f t="shared" ref="C309:D309" si="95">SUM(C306-C307-C308)</f>
        <v>2400</v>
      </c>
      <c r="D309" s="99">
        <f t="shared" si="95"/>
        <v>2400</v>
      </c>
      <c r="E309" s="139">
        <f>SUM(E306-E307-E308)</f>
        <v>0</v>
      </c>
      <c r="F309" s="170">
        <v>0</v>
      </c>
    </row>
    <row r="310" spans="1:6" x14ac:dyDescent="0.35">
      <c r="A310" s="66"/>
      <c r="B310" s="272"/>
      <c r="C310" s="223"/>
      <c r="D310" s="88"/>
      <c r="E310" s="133"/>
      <c r="F310" s="164"/>
    </row>
    <row r="311" spans="1:6" x14ac:dyDescent="0.35">
      <c r="A311" s="68" t="s">
        <v>146</v>
      </c>
      <c r="B311" s="271">
        <v>1440</v>
      </c>
      <c r="C311" s="223">
        <v>2275</v>
      </c>
      <c r="D311" s="88">
        <v>2275</v>
      </c>
      <c r="E311" s="133">
        <v>0</v>
      </c>
      <c r="F311" s="164">
        <v>1500</v>
      </c>
    </row>
    <row r="312" spans="1:6" x14ac:dyDescent="0.35">
      <c r="A312" s="68" t="s">
        <v>147</v>
      </c>
      <c r="B312" s="274">
        <v>1139</v>
      </c>
      <c r="C312" s="223">
        <v>1170</v>
      </c>
      <c r="D312" s="88">
        <v>1170</v>
      </c>
      <c r="E312" s="133">
        <v>0</v>
      </c>
      <c r="F312" s="164">
        <v>300</v>
      </c>
    </row>
    <row r="313" spans="1:6" ht="15" thickBot="1" x14ac:dyDescent="0.4">
      <c r="A313" s="68" t="s">
        <v>148</v>
      </c>
      <c r="B313" s="271">
        <v>230</v>
      </c>
      <c r="C313" s="223">
        <v>0</v>
      </c>
      <c r="D313" s="88">
        <v>0</v>
      </c>
      <c r="E313" s="133">
        <v>0</v>
      </c>
      <c r="F313" s="164">
        <v>0</v>
      </c>
    </row>
    <row r="314" spans="1:6" ht="15" thickBot="1" x14ac:dyDescent="0.4">
      <c r="A314" s="66" t="s">
        <v>271</v>
      </c>
      <c r="B314" s="273"/>
      <c r="C314" s="242">
        <f t="shared" ref="C314:D314" si="96">SUM(C311-C312-C313)</f>
        <v>1105</v>
      </c>
      <c r="D314" s="99">
        <f t="shared" si="96"/>
        <v>1105</v>
      </c>
      <c r="E314" s="139">
        <v>0</v>
      </c>
      <c r="F314" s="170">
        <f t="shared" ref="F314" si="97">SUM(F311-F312-F313)</f>
        <v>1200</v>
      </c>
    </row>
    <row r="315" spans="1:6" x14ac:dyDescent="0.35">
      <c r="A315" s="66"/>
      <c r="B315" s="271"/>
      <c r="C315" s="223"/>
      <c r="D315" s="88"/>
      <c r="E315" s="133"/>
      <c r="F315" s="164"/>
    </row>
    <row r="316" spans="1:6" x14ac:dyDescent="0.35">
      <c r="A316" s="68" t="s">
        <v>149</v>
      </c>
      <c r="B316" s="270">
        <v>2765</v>
      </c>
      <c r="C316" s="223">
        <v>2000</v>
      </c>
      <c r="D316" s="88">
        <v>2000</v>
      </c>
      <c r="E316" s="133">
        <v>0</v>
      </c>
      <c r="F316" s="164">
        <v>3000</v>
      </c>
    </row>
    <row r="317" spans="1:6" x14ac:dyDescent="0.35">
      <c r="A317" s="68" t="s">
        <v>150</v>
      </c>
      <c r="B317" s="270">
        <v>1162</v>
      </c>
      <c r="C317" s="223">
        <v>700</v>
      </c>
      <c r="D317" s="88">
        <v>700</v>
      </c>
      <c r="E317" s="133">
        <v>0</v>
      </c>
      <c r="F317" s="164">
        <v>1000</v>
      </c>
    </row>
    <row r="318" spans="1:6" ht="15" thickBot="1" x14ac:dyDescent="0.4">
      <c r="A318" s="68" t="s">
        <v>151</v>
      </c>
      <c r="B318" s="272">
        <v>0</v>
      </c>
      <c r="C318" s="223">
        <v>200</v>
      </c>
      <c r="D318" s="88">
        <v>200</v>
      </c>
      <c r="E318" s="133">
        <v>0</v>
      </c>
      <c r="F318" s="164">
        <v>0</v>
      </c>
    </row>
    <row r="319" spans="1:6" ht="15" thickBot="1" x14ac:dyDescent="0.4">
      <c r="A319" s="66" t="s">
        <v>272</v>
      </c>
      <c r="B319" s="195"/>
      <c r="C319" s="242">
        <f t="shared" ref="C319:D319" si="98">SUM(C316-C317-C318)</f>
        <v>1100</v>
      </c>
      <c r="D319" s="99">
        <f t="shared" si="98"/>
        <v>1100</v>
      </c>
      <c r="E319" s="139">
        <f>SUM(E316-E317-E318)</f>
        <v>0</v>
      </c>
      <c r="F319" s="170">
        <f t="shared" ref="F319" si="99">SUM(F316-F317-F318)</f>
        <v>2000</v>
      </c>
    </row>
    <row r="320" spans="1:6" x14ac:dyDescent="0.35">
      <c r="A320" s="66"/>
      <c r="B320" s="270"/>
      <c r="C320" s="223"/>
      <c r="D320" s="88"/>
      <c r="E320" s="133"/>
      <c r="F320" s="164"/>
    </row>
    <row r="321" spans="1:6" x14ac:dyDescent="0.35">
      <c r="A321" s="68" t="s">
        <v>152</v>
      </c>
      <c r="B321" s="270">
        <v>0</v>
      </c>
      <c r="C321" s="223">
        <v>0</v>
      </c>
      <c r="D321" s="88">
        <v>0</v>
      </c>
      <c r="E321" s="133">
        <v>0</v>
      </c>
      <c r="F321" s="164">
        <v>0</v>
      </c>
    </row>
    <row r="322" spans="1:6" ht="15" thickBot="1" x14ac:dyDescent="0.4">
      <c r="A322" s="68" t="s">
        <v>153</v>
      </c>
      <c r="B322" s="272">
        <v>7664</v>
      </c>
      <c r="C322" s="223">
        <v>0</v>
      </c>
      <c r="D322" s="88">
        <v>0</v>
      </c>
      <c r="E322" s="133">
        <v>0</v>
      </c>
      <c r="F322" s="164">
        <v>0</v>
      </c>
    </row>
    <row r="323" spans="1:6" ht="15" thickBot="1" x14ac:dyDescent="0.4">
      <c r="A323" s="66" t="s">
        <v>154</v>
      </c>
      <c r="B323" s="273"/>
      <c r="C323" s="242">
        <f t="shared" ref="C323:D323" si="100">SUM(C321-C322)</f>
        <v>0</v>
      </c>
      <c r="D323" s="99">
        <f t="shared" si="100"/>
        <v>0</v>
      </c>
      <c r="E323" s="139">
        <f>SUM(E321-E322)</f>
        <v>0</v>
      </c>
      <c r="F323" s="170">
        <f t="shared" ref="F323" si="101">SUM(F321-F322)</f>
        <v>0</v>
      </c>
    </row>
    <row r="324" spans="1:6" x14ac:dyDescent="0.35">
      <c r="A324" s="66"/>
      <c r="B324" s="270"/>
      <c r="C324" s="243"/>
      <c r="D324" s="82"/>
      <c r="E324" s="125"/>
      <c r="F324" s="157"/>
    </row>
    <row r="325" spans="1:6" x14ac:dyDescent="0.35">
      <c r="A325" s="68" t="s">
        <v>155</v>
      </c>
      <c r="B325" s="271">
        <f>SUM(B285, B291, B296, B301, B306, B311, B316, B321,)</f>
        <v>86198</v>
      </c>
      <c r="C325" s="223">
        <f>SUM(C285, C291, C296, C301, C306, C311, C316, C321)</f>
        <v>20275</v>
      </c>
      <c r="D325" s="88">
        <f>SUM(D285, D291, D296, D301, D306, D311, D316, D321)</f>
        <v>20275</v>
      </c>
      <c r="E325" s="133">
        <f>SUM(E285, E291, E296, E301, E306, E311, E316, E321)</f>
        <v>770</v>
      </c>
      <c r="F325" s="164">
        <f>SUM(F285, F291, F296, F301, F306, F311, F316, F321)</f>
        <v>17770</v>
      </c>
    </row>
    <row r="326" spans="1:6" ht="15" thickBot="1" x14ac:dyDescent="0.4">
      <c r="A326" s="68" t="s">
        <v>156</v>
      </c>
      <c r="B326" s="271">
        <f>SUM(B286, B292, B297, B302, B307, B312, B317, B322)</f>
        <v>51147</v>
      </c>
      <c r="C326" s="223">
        <f>SUM(C286, C292, C302, C297, C307, C312, C317)</f>
        <v>7570</v>
      </c>
      <c r="D326" s="88">
        <f>SUM(D286, D292, D302, D297, D307, D312, D317)</f>
        <v>7570</v>
      </c>
      <c r="E326" s="133">
        <f>SUM(E286, E292, E302, E297, E307, E312, E317)</f>
        <v>108</v>
      </c>
      <c r="F326" s="164">
        <f>SUM(F286, F292, F302, F297, F307, F312, F317)</f>
        <v>5450</v>
      </c>
    </row>
    <row r="327" spans="1:6" ht="15" thickBot="1" x14ac:dyDescent="0.4">
      <c r="A327" s="68" t="s">
        <v>157</v>
      </c>
      <c r="B327" s="262">
        <f>SUM(B287, B293, B298, B303, B308, B313, B318)</f>
        <v>1508</v>
      </c>
      <c r="C327" s="223">
        <v>0</v>
      </c>
      <c r="D327" s="88">
        <v>0</v>
      </c>
      <c r="E327" s="133">
        <v>0</v>
      </c>
      <c r="F327" s="164">
        <v>0</v>
      </c>
    </row>
    <row r="328" spans="1:6" ht="15" thickBot="1" x14ac:dyDescent="0.4">
      <c r="A328" s="66" t="s">
        <v>158</v>
      </c>
      <c r="B328" s="272">
        <f>SUM(B325-B326-B327)</f>
        <v>33543</v>
      </c>
      <c r="C328" s="244">
        <f t="shared" ref="C328:D328" si="102">SUM(C325-C326-C327)</f>
        <v>12705</v>
      </c>
      <c r="D328" s="100">
        <f t="shared" si="102"/>
        <v>12705</v>
      </c>
      <c r="E328" s="140">
        <f>SUM(E325-E326-E327)</f>
        <v>662</v>
      </c>
      <c r="F328" s="171">
        <f t="shared" ref="F328" si="103">SUM(F325-F326-F327)</f>
        <v>12320</v>
      </c>
    </row>
    <row r="329" spans="1:6" x14ac:dyDescent="0.35">
      <c r="A329" s="205"/>
      <c r="B329" s="205"/>
      <c r="C329" s="60"/>
      <c r="D329" s="275"/>
      <c r="E329" s="275"/>
      <c r="F329" s="275"/>
    </row>
    <row r="330" spans="1:6" x14ac:dyDescent="0.35">
      <c r="A330" s="205"/>
      <c r="B330" s="205"/>
      <c r="C330" s="60"/>
      <c r="D330"/>
      <c r="E330"/>
      <c r="F330"/>
    </row>
    <row r="331" spans="1:6" x14ac:dyDescent="0.35">
      <c r="A331" s="205"/>
      <c r="B331" s="205"/>
      <c r="C331" s="60"/>
      <c r="D331"/>
      <c r="E331"/>
      <c r="F331"/>
    </row>
    <row r="332" spans="1:6" x14ac:dyDescent="0.35">
      <c r="A332" s="205"/>
      <c r="B332" s="205"/>
      <c r="C332" s="60"/>
      <c r="D332"/>
      <c r="E332"/>
      <c r="F332"/>
    </row>
    <row r="333" spans="1:6" x14ac:dyDescent="0.35">
      <c r="A333" s="205"/>
      <c r="B333" s="205"/>
      <c r="C333" s="60"/>
      <c r="D333"/>
      <c r="E333"/>
      <c r="F333"/>
    </row>
    <row r="334" spans="1:6" x14ac:dyDescent="0.35">
      <c r="A334" s="205"/>
      <c r="B334" s="205"/>
      <c r="C334" s="60"/>
      <c r="D334"/>
      <c r="E334"/>
      <c r="F334"/>
    </row>
    <row r="335" spans="1:6" x14ac:dyDescent="0.35">
      <c r="A335" s="205"/>
      <c r="B335" s="205"/>
      <c r="C335" s="60"/>
      <c r="D335"/>
      <c r="E335"/>
      <c r="F335"/>
    </row>
    <row r="336" spans="1:6" x14ac:dyDescent="0.35">
      <c r="A336" s="205"/>
      <c r="B336" s="205"/>
      <c r="C336" s="60"/>
      <c r="D336"/>
      <c r="E336"/>
      <c r="F336"/>
    </row>
    <row r="337" spans="1:6" x14ac:dyDescent="0.35">
      <c r="A337" s="205"/>
      <c r="B337" s="205"/>
      <c r="C337" s="60"/>
      <c r="D337"/>
      <c r="E337"/>
      <c r="F337"/>
    </row>
    <row r="338" spans="1:6" x14ac:dyDescent="0.35">
      <c r="B338" s="205"/>
      <c r="C338" s="193"/>
      <c r="D338" s="205"/>
      <c r="E338" s="205"/>
    </row>
    <row r="339" spans="1:6" x14ac:dyDescent="0.35">
      <c r="B339" s="205"/>
      <c r="D339" s="205"/>
      <c r="E339" s="205"/>
    </row>
    <row r="340" spans="1:6" x14ac:dyDescent="0.35">
      <c r="B340" s="205"/>
      <c r="C340" s="193"/>
      <c r="D340" s="205"/>
      <c r="E340" s="205"/>
    </row>
    <row r="341" spans="1:6" x14ac:dyDescent="0.35">
      <c r="B341" s="205"/>
      <c r="C341" s="196"/>
      <c r="D341" s="205"/>
      <c r="E341" s="205"/>
    </row>
    <row r="342" spans="1:6" x14ac:dyDescent="0.35">
      <c r="B342" s="205"/>
      <c r="C342" s="196"/>
      <c r="D342" s="205"/>
      <c r="E342" s="205"/>
    </row>
    <row r="343" spans="1:6" x14ac:dyDescent="0.35">
      <c r="A343" s="205"/>
      <c r="B343" s="205"/>
      <c r="C343" s="60"/>
      <c r="D343"/>
      <c r="E343"/>
      <c r="F343"/>
    </row>
    <row r="344" spans="1:6" x14ac:dyDescent="0.35">
      <c r="A344" s="205"/>
      <c r="B344" s="205"/>
      <c r="C344" s="60"/>
      <c r="D344"/>
      <c r="E344"/>
      <c r="F344"/>
    </row>
    <row r="345" spans="1:6" x14ac:dyDescent="0.35">
      <c r="A345" s="205"/>
      <c r="B345" s="205"/>
      <c r="C345" s="60"/>
      <c r="D345"/>
      <c r="E345"/>
      <c r="F345"/>
    </row>
    <row r="346" spans="1:6" x14ac:dyDescent="0.35">
      <c r="A346" s="205"/>
      <c r="B346" s="205"/>
      <c r="C346" s="60"/>
      <c r="D346"/>
      <c r="E346"/>
      <c r="F346"/>
    </row>
    <row r="347" spans="1:6" x14ac:dyDescent="0.35">
      <c r="A347" s="205"/>
      <c r="B347" s="205"/>
      <c r="C347" s="60"/>
      <c r="D347"/>
      <c r="E347"/>
      <c r="F347"/>
    </row>
    <row r="348" spans="1:6" x14ac:dyDescent="0.35">
      <c r="A348" s="205"/>
      <c r="B348" s="205"/>
      <c r="C348" s="60"/>
      <c r="D348"/>
      <c r="E348"/>
      <c r="F348"/>
    </row>
    <row r="349" spans="1:6" x14ac:dyDescent="0.35">
      <c r="A349" s="205"/>
      <c r="B349" s="205"/>
      <c r="C349" s="60"/>
      <c r="D349"/>
      <c r="E349"/>
      <c r="F349"/>
    </row>
    <row r="350" spans="1:6" x14ac:dyDescent="0.35">
      <c r="A350" s="205"/>
      <c r="B350" s="205"/>
      <c r="C350" s="60"/>
      <c r="D350"/>
      <c r="E350"/>
      <c r="F350"/>
    </row>
    <row r="351" spans="1:6" x14ac:dyDescent="0.35">
      <c r="A351" s="205"/>
      <c r="B351" s="205"/>
      <c r="C351" s="60"/>
      <c r="D351"/>
      <c r="E351"/>
      <c r="F351"/>
    </row>
    <row r="352" spans="1:6" x14ac:dyDescent="0.35">
      <c r="A352" s="205"/>
      <c r="B352" s="60"/>
      <c r="C352" s="60"/>
      <c r="D352"/>
      <c r="E352"/>
      <c r="F352"/>
    </row>
    <row r="353" spans="1:6" x14ac:dyDescent="0.35">
      <c r="A353" s="205"/>
      <c r="B353" s="60"/>
      <c r="C353" s="60"/>
      <c r="D353"/>
      <c r="E353"/>
      <c r="F353"/>
    </row>
    <row r="354" spans="1:6" x14ac:dyDescent="0.35">
      <c r="A354" s="205"/>
      <c r="B354" s="60"/>
      <c r="C354" s="60"/>
      <c r="D354"/>
      <c r="E354"/>
      <c r="F354"/>
    </row>
    <row r="355" spans="1:6" x14ac:dyDescent="0.35">
      <c r="A355" s="205"/>
      <c r="B355" s="60"/>
      <c r="C355" s="60"/>
      <c r="D355"/>
      <c r="E355"/>
      <c r="F355"/>
    </row>
    <row r="356" spans="1:6" x14ac:dyDescent="0.35">
      <c r="A356" s="205"/>
      <c r="B356" s="60"/>
      <c r="C356" s="60"/>
      <c r="D356"/>
      <c r="E356"/>
      <c r="F356"/>
    </row>
    <row r="357" spans="1:6" x14ac:dyDescent="0.35">
      <c r="A357" s="205"/>
      <c r="B357" s="60"/>
      <c r="C357" s="60"/>
      <c r="D357"/>
      <c r="E357"/>
      <c r="F357"/>
    </row>
    <row r="358" spans="1:6" x14ac:dyDescent="0.35">
      <c r="B358" s="60"/>
      <c r="C358" s="60"/>
      <c r="D358"/>
      <c r="E358"/>
      <c r="F358"/>
    </row>
    <row r="359" spans="1:6" x14ac:dyDescent="0.35">
      <c r="B359" s="60"/>
      <c r="C359" s="60"/>
      <c r="D359"/>
      <c r="E359"/>
      <c r="F359"/>
    </row>
    <row r="360" spans="1:6" x14ac:dyDescent="0.35">
      <c r="B360" s="60"/>
      <c r="C360" s="60"/>
      <c r="D360"/>
      <c r="E360"/>
      <c r="F360"/>
    </row>
    <row r="361" spans="1:6" x14ac:dyDescent="0.35">
      <c r="B361" s="60"/>
      <c r="C361" s="60"/>
      <c r="D361"/>
      <c r="E361"/>
      <c r="F361"/>
    </row>
    <row r="362" spans="1:6" x14ac:dyDescent="0.35">
      <c r="B362" s="60"/>
      <c r="C362" s="60"/>
      <c r="D362"/>
      <c r="E362"/>
      <c r="F362"/>
    </row>
    <row r="363" spans="1:6" x14ac:dyDescent="0.35">
      <c r="B363" s="60"/>
      <c r="C363" s="60"/>
      <c r="D363"/>
      <c r="E363"/>
      <c r="F363"/>
    </row>
    <row r="364" spans="1:6" x14ac:dyDescent="0.35">
      <c r="B364" s="60"/>
      <c r="C364" s="60"/>
      <c r="D364"/>
      <c r="E364"/>
      <c r="F364"/>
    </row>
    <row r="365" spans="1:6" x14ac:dyDescent="0.35">
      <c r="B365" s="60"/>
      <c r="C365" s="60"/>
      <c r="D365"/>
      <c r="E365"/>
      <c r="F365"/>
    </row>
    <row r="366" spans="1:6" x14ac:dyDescent="0.35">
      <c r="B366" s="60"/>
      <c r="C366" s="60"/>
      <c r="D366"/>
      <c r="E366"/>
      <c r="F366"/>
    </row>
    <row r="367" spans="1:6" x14ac:dyDescent="0.35">
      <c r="B367" s="60"/>
      <c r="C367" s="60"/>
      <c r="D367"/>
      <c r="E367"/>
      <c r="F367"/>
    </row>
    <row r="368" spans="1:6" x14ac:dyDescent="0.35">
      <c r="B368" s="60"/>
      <c r="C368" s="60"/>
      <c r="D368"/>
      <c r="E368"/>
      <c r="F368"/>
    </row>
    <row r="369" spans="2:6" x14ac:dyDescent="0.35">
      <c r="B369" s="60"/>
      <c r="C369" s="60"/>
      <c r="D369"/>
      <c r="E369"/>
      <c r="F369"/>
    </row>
    <row r="370" spans="2:6" x14ac:dyDescent="0.35">
      <c r="B370" s="60"/>
      <c r="C370" s="60"/>
      <c r="D370"/>
      <c r="E370"/>
      <c r="F370"/>
    </row>
    <row r="371" spans="2:6" x14ac:dyDescent="0.35">
      <c r="B371" s="60"/>
      <c r="C371" s="60"/>
      <c r="D371"/>
      <c r="E371"/>
      <c r="F371"/>
    </row>
    <row r="372" spans="2:6" x14ac:dyDescent="0.35">
      <c r="B372" s="60"/>
      <c r="C372" s="60"/>
      <c r="D372"/>
      <c r="E372"/>
      <c r="F372"/>
    </row>
    <row r="373" spans="2:6" x14ac:dyDescent="0.35">
      <c r="B373" s="60"/>
      <c r="C373" s="60"/>
      <c r="D373"/>
      <c r="E373"/>
      <c r="F373"/>
    </row>
    <row r="374" spans="2:6" x14ac:dyDescent="0.35">
      <c r="B374" s="60"/>
      <c r="C374" s="60"/>
      <c r="D374"/>
      <c r="E374"/>
      <c r="F374"/>
    </row>
    <row r="375" spans="2:6" x14ac:dyDescent="0.35">
      <c r="B375" s="60"/>
      <c r="C375" s="60"/>
      <c r="D375"/>
      <c r="E375"/>
      <c r="F375"/>
    </row>
    <row r="376" spans="2:6" x14ac:dyDescent="0.35">
      <c r="B376" s="60"/>
      <c r="C376" s="60"/>
      <c r="D376"/>
      <c r="E376"/>
      <c r="F376"/>
    </row>
    <row r="377" spans="2:6" x14ac:dyDescent="0.35">
      <c r="B377" s="60"/>
      <c r="C377" s="60"/>
      <c r="D377"/>
      <c r="E377"/>
      <c r="F377"/>
    </row>
    <row r="378" spans="2:6" x14ac:dyDescent="0.35">
      <c r="B378" s="60"/>
      <c r="C378" s="60"/>
      <c r="D378"/>
      <c r="E378"/>
      <c r="F378"/>
    </row>
    <row r="379" spans="2:6" x14ac:dyDescent="0.35">
      <c r="B379" s="60"/>
      <c r="C379" s="60"/>
      <c r="D379"/>
      <c r="E379"/>
      <c r="F379"/>
    </row>
    <row r="380" spans="2:6" x14ac:dyDescent="0.35">
      <c r="B380" s="60"/>
      <c r="C380" s="60"/>
      <c r="D380"/>
      <c r="E380"/>
      <c r="F380"/>
    </row>
    <row r="381" spans="2:6" x14ac:dyDescent="0.35">
      <c r="B381" s="60"/>
      <c r="C381" s="60"/>
      <c r="D381"/>
      <c r="E381"/>
      <c r="F381"/>
    </row>
    <row r="382" spans="2:6" x14ac:dyDescent="0.35">
      <c r="B382" s="60"/>
      <c r="C382" s="60"/>
      <c r="D382"/>
      <c r="E382"/>
      <c r="F382"/>
    </row>
    <row r="383" spans="2:6" x14ac:dyDescent="0.35">
      <c r="B383" s="60"/>
      <c r="C383" s="60"/>
      <c r="D383"/>
      <c r="E383"/>
      <c r="F383"/>
    </row>
    <row r="384" spans="2:6" x14ac:dyDescent="0.35">
      <c r="B384" s="60"/>
      <c r="C384" s="60"/>
      <c r="D384"/>
      <c r="E384"/>
      <c r="F384"/>
    </row>
    <row r="385" spans="2:6" x14ac:dyDescent="0.35">
      <c r="B385" s="60"/>
      <c r="C385" s="60"/>
      <c r="D385"/>
      <c r="E385"/>
      <c r="F385"/>
    </row>
    <row r="386" spans="2:6" x14ac:dyDescent="0.35">
      <c r="B386" s="60"/>
      <c r="C386" s="60"/>
      <c r="D386"/>
      <c r="E386"/>
      <c r="F386"/>
    </row>
    <row r="387" spans="2:6" x14ac:dyDescent="0.35">
      <c r="B387" s="60"/>
      <c r="C387" s="60"/>
      <c r="D387"/>
      <c r="E387"/>
      <c r="F387"/>
    </row>
    <row r="388" spans="2:6" x14ac:dyDescent="0.35">
      <c r="B388" s="60"/>
      <c r="C388" s="60"/>
      <c r="D388"/>
      <c r="E388"/>
      <c r="F388"/>
    </row>
    <row r="389" spans="2:6" x14ac:dyDescent="0.35">
      <c r="B389" s="60"/>
      <c r="C389" s="60"/>
      <c r="D389"/>
      <c r="E389"/>
      <c r="F389"/>
    </row>
    <row r="390" spans="2:6" x14ac:dyDescent="0.35">
      <c r="B390" s="60"/>
      <c r="C390" s="60"/>
      <c r="D390"/>
      <c r="E390"/>
      <c r="F390"/>
    </row>
    <row r="391" spans="2:6" x14ac:dyDescent="0.35">
      <c r="B391" s="60"/>
      <c r="C391" s="60"/>
      <c r="D391"/>
      <c r="E391"/>
      <c r="F391"/>
    </row>
    <row r="392" spans="2:6" x14ac:dyDescent="0.35">
      <c r="B392" s="60"/>
      <c r="C392" s="60"/>
      <c r="D392"/>
      <c r="E392"/>
      <c r="F392"/>
    </row>
    <row r="393" spans="2:6" x14ac:dyDescent="0.35">
      <c r="B393" s="60"/>
      <c r="C393" s="60"/>
      <c r="D393"/>
      <c r="E393"/>
      <c r="F393"/>
    </row>
    <row r="394" spans="2:6" x14ac:dyDescent="0.35">
      <c r="B394" s="60"/>
      <c r="C394" s="60"/>
      <c r="D394"/>
      <c r="E394"/>
      <c r="F394"/>
    </row>
    <row r="395" spans="2:6" x14ac:dyDescent="0.35">
      <c r="B395" s="60"/>
      <c r="C395" s="60"/>
      <c r="D395"/>
      <c r="E395"/>
      <c r="F395"/>
    </row>
    <row r="396" spans="2:6" x14ac:dyDescent="0.35">
      <c r="B396" s="60"/>
      <c r="C396" s="60"/>
      <c r="D396"/>
      <c r="E396"/>
      <c r="F396"/>
    </row>
    <row r="397" spans="2:6" x14ac:dyDescent="0.35">
      <c r="B397" s="60"/>
      <c r="C397" s="60"/>
      <c r="D397"/>
      <c r="E397"/>
      <c r="F397"/>
    </row>
    <row r="398" spans="2:6" x14ac:dyDescent="0.35">
      <c r="B398" s="60"/>
      <c r="C398" s="60"/>
      <c r="D398"/>
      <c r="E398"/>
      <c r="F398"/>
    </row>
    <row r="399" spans="2:6" x14ac:dyDescent="0.35">
      <c r="B399" s="60"/>
      <c r="C399" s="60"/>
      <c r="D399"/>
      <c r="E399"/>
      <c r="F399"/>
    </row>
    <row r="400" spans="2:6" x14ac:dyDescent="0.35">
      <c r="B400" s="60"/>
      <c r="C400" s="60"/>
      <c r="D400"/>
      <c r="E400"/>
      <c r="F400"/>
    </row>
    <row r="401" spans="2:6" x14ac:dyDescent="0.35">
      <c r="B401" s="60"/>
      <c r="C401" s="60"/>
      <c r="D401"/>
      <c r="E401"/>
      <c r="F401"/>
    </row>
    <row r="402" spans="2:6" x14ac:dyDescent="0.35">
      <c r="B402" s="60"/>
      <c r="C402" s="60"/>
      <c r="D402"/>
      <c r="E402"/>
      <c r="F402"/>
    </row>
    <row r="403" spans="2:6" x14ac:dyDescent="0.35">
      <c r="B403" s="60"/>
      <c r="C403" s="60"/>
      <c r="D403"/>
      <c r="E403"/>
      <c r="F403"/>
    </row>
    <row r="404" spans="2:6" x14ac:dyDescent="0.35">
      <c r="B404" s="60"/>
      <c r="C404" s="60"/>
      <c r="D404"/>
      <c r="E404"/>
      <c r="F404"/>
    </row>
    <row r="405" spans="2:6" x14ac:dyDescent="0.35">
      <c r="B405" s="60"/>
      <c r="C405" s="60"/>
      <c r="D405"/>
      <c r="E405"/>
      <c r="F405"/>
    </row>
    <row r="406" spans="2:6" x14ac:dyDescent="0.35">
      <c r="B406" s="60"/>
      <c r="C406" s="60"/>
      <c r="D406"/>
      <c r="E406"/>
      <c r="F406"/>
    </row>
    <row r="407" spans="2:6" x14ac:dyDescent="0.35">
      <c r="B407" s="60"/>
      <c r="C407" s="60"/>
      <c r="D407"/>
      <c r="E407"/>
      <c r="F407"/>
    </row>
    <row r="408" spans="2:6" x14ac:dyDescent="0.35">
      <c r="B408" s="60"/>
      <c r="C408" s="60"/>
      <c r="D408"/>
      <c r="E408"/>
      <c r="F408"/>
    </row>
    <row r="409" spans="2:6" x14ac:dyDescent="0.35">
      <c r="B409" s="60"/>
      <c r="C409" s="60"/>
      <c r="D409"/>
      <c r="E409"/>
      <c r="F409"/>
    </row>
    <row r="410" spans="2:6" x14ac:dyDescent="0.35">
      <c r="B410" s="60"/>
      <c r="C410" s="60"/>
      <c r="D410"/>
      <c r="E410"/>
      <c r="F410"/>
    </row>
    <row r="411" spans="2:6" x14ac:dyDescent="0.35">
      <c r="B411" s="60"/>
      <c r="C411" s="60"/>
      <c r="D411"/>
      <c r="E411"/>
      <c r="F411"/>
    </row>
    <row r="412" spans="2:6" x14ac:dyDescent="0.35">
      <c r="B412" s="60"/>
      <c r="C412" s="60"/>
      <c r="D412"/>
      <c r="E412"/>
      <c r="F412"/>
    </row>
    <row r="413" spans="2:6" x14ac:dyDescent="0.35">
      <c r="B413" s="60"/>
      <c r="C413" s="60"/>
      <c r="D413"/>
      <c r="E413"/>
      <c r="F413"/>
    </row>
    <row r="414" spans="2:6" x14ac:dyDescent="0.35">
      <c r="B414" s="60"/>
      <c r="C414" s="60"/>
      <c r="D414"/>
      <c r="E414"/>
      <c r="F414"/>
    </row>
    <row r="415" spans="2:6" x14ac:dyDescent="0.35">
      <c r="B415" s="60"/>
      <c r="C415" s="60"/>
      <c r="D415"/>
      <c r="E415"/>
      <c r="F415"/>
    </row>
    <row r="416" spans="2:6" x14ac:dyDescent="0.35">
      <c r="B416" s="60"/>
      <c r="C416" s="60"/>
      <c r="D416"/>
      <c r="E416"/>
      <c r="F416"/>
    </row>
    <row r="417" spans="2:6" x14ac:dyDescent="0.35">
      <c r="B417" s="60"/>
      <c r="C417" s="60"/>
      <c r="D417"/>
      <c r="E417"/>
      <c r="F417"/>
    </row>
    <row r="418" spans="2:6" x14ac:dyDescent="0.35">
      <c r="B418" s="60"/>
      <c r="C418" s="60"/>
      <c r="D418"/>
      <c r="E418"/>
      <c r="F418"/>
    </row>
    <row r="419" spans="2:6" x14ac:dyDescent="0.35">
      <c r="B419" s="60"/>
      <c r="C419" s="60"/>
      <c r="D419"/>
      <c r="E419"/>
      <c r="F419"/>
    </row>
    <row r="420" spans="2:6" x14ac:dyDescent="0.35">
      <c r="B420" s="60"/>
      <c r="C420" s="60"/>
      <c r="D420"/>
      <c r="E420"/>
      <c r="F420"/>
    </row>
    <row r="421" spans="2:6" x14ac:dyDescent="0.35">
      <c r="B421" s="60"/>
      <c r="C421" s="60"/>
      <c r="D421"/>
      <c r="E421"/>
      <c r="F421"/>
    </row>
    <row r="422" spans="2:6" x14ac:dyDescent="0.35">
      <c r="B422" s="60"/>
      <c r="C422" s="60"/>
      <c r="D422"/>
      <c r="E422"/>
      <c r="F422"/>
    </row>
    <row r="423" spans="2:6" x14ac:dyDescent="0.35">
      <c r="B423" s="60"/>
      <c r="C423" s="60"/>
      <c r="D423"/>
      <c r="E423"/>
      <c r="F423"/>
    </row>
    <row r="424" spans="2:6" x14ac:dyDescent="0.35">
      <c r="B424" s="60"/>
      <c r="C424" s="60"/>
      <c r="D424"/>
      <c r="E424"/>
      <c r="F424"/>
    </row>
    <row r="425" spans="2:6" x14ac:dyDescent="0.35">
      <c r="B425" s="60"/>
      <c r="C425" s="60"/>
      <c r="D425"/>
      <c r="E425"/>
      <c r="F425"/>
    </row>
    <row r="426" spans="2:6" x14ac:dyDescent="0.35">
      <c r="B426" s="60"/>
      <c r="C426" s="60"/>
      <c r="D426"/>
      <c r="E426"/>
      <c r="F426"/>
    </row>
    <row r="427" spans="2:6" x14ac:dyDescent="0.35">
      <c r="B427" s="60"/>
      <c r="C427" s="60"/>
      <c r="D427"/>
      <c r="E427"/>
      <c r="F427"/>
    </row>
    <row r="428" spans="2:6" x14ac:dyDescent="0.35">
      <c r="B428" s="60"/>
      <c r="C428" s="60"/>
      <c r="D428"/>
      <c r="E428"/>
      <c r="F428"/>
    </row>
    <row r="429" spans="2:6" x14ac:dyDescent="0.35">
      <c r="B429" s="60"/>
      <c r="C429" s="60"/>
      <c r="D429"/>
      <c r="E429"/>
      <c r="F429"/>
    </row>
    <row r="430" spans="2:6" x14ac:dyDescent="0.35">
      <c r="B430" s="60"/>
      <c r="C430" s="60"/>
      <c r="D430"/>
      <c r="E430"/>
      <c r="F430"/>
    </row>
    <row r="431" spans="2:6" x14ac:dyDescent="0.35">
      <c r="B431" s="60"/>
      <c r="C431" s="60"/>
      <c r="D431"/>
      <c r="E431"/>
      <c r="F431"/>
    </row>
    <row r="432" spans="2:6" x14ac:dyDescent="0.35">
      <c r="B432" s="60"/>
      <c r="C432" s="60"/>
      <c r="D432"/>
      <c r="E432"/>
      <c r="F432"/>
    </row>
    <row r="433" spans="2:6" x14ac:dyDescent="0.35">
      <c r="B433" s="60"/>
      <c r="C433" s="60"/>
      <c r="D433"/>
      <c r="E433"/>
      <c r="F433"/>
    </row>
    <row r="434" spans="2:6" x14ac:dyDescent="0.35">
      <c r="B434" s="60"/>
      <c r="C434" s="60"/>
      <c r="D434"/>
      <c r="E434"/>
      <c r="F434"/>
    </row>
    <row r="435" spans="2:6" x14ac:dyDescent="0.35">
      <c r="B435" s="60"/>
      <c r="C435" s="60"/>
      <c r="D435"/>
      <c r="E435"/>
      <c r="F435"/>
    </row>
    <row r="436" spans="2:6" x14ac:dyDescent="0.35">
      <c r="B436" s="60"/>
      <c r="C436" s="60"/>
      <c r="D436"/>
      <c r="E436"/>
      <c r="F436"/>
    </row>
    <row r="437" spans="2:6" x14ac:dyDescent="0.35">
      <c r="B437" s="60"/>
      <c r="C437" s="60"/>
      <c r="D437"/>
      <c r="E437"/>
      <c r="F437"/>
    </row>
    <row r="438" spans="2:6" x14ac:dyDescent="0.35">
      <c r="B438" s="60"/>
      <c r="C438" s="60"/>
      <c r="D438"/>
      <c r="E438"/>
      <c r="F438"/>
    </row>
    <row r="439" spans="2:6" x14ac:dyDescent="0.35">
      <c r="B439" s="60"/>
      <c r="C439" s="60"/>
      <c r="D439"/>
      <c r="E439"/>
      <c r="F439"/>
    </row>
    <row r="440" spans="2:6" x14ac:dyDescent="0.35">
      <c r="B440" s="60"/>
      <c r="C440" s="60"/>
      <c r="D440"/>
      <c r="E440"/>
      <c r="F440"/>
    </row>
    <row r="441" spans="2:6" x14ac:dyDescent="0.35">
      <c r="B441" s="60"/>
      <c r="C441" s="60"/>
      <c r="D441"/>
      <c r="E441"/>
      <c r="F441"/>
    </row>
    <row r="442" spans="2:6" x14ac:dyDescent="0.35">
      <c r="B442" s="60"/>
      <c r="C442" s="60"/>
      <c r="D442"/>
      <c r="E442"/>
      <c r="F442"/>
    </row>
    <row r="443" spans="2:6" x14ac:dyDescent="0.35">
      <c r="B443" s="60"/>
      <c r="C443" s="60"/>
      <c r="D443"/>
      <c r="E443"/>
      <c r="F443"/>
    </row>
    <row r="444" spans="2:6" x14ac:dyDescent="0.35">
      <c r="B444" s="60"/>
      <c r="C444" s="60"/>
      <c r="D444"/>
      <c r="E444"/>
      <c r="F444"/>
    </row>
    <row r="445" spans="2:6" x14ac:dyDescent="0.35">
      <c r="B445" s="60"/>
      <c r="C445" s="60"/>
      <c r="D445"/>
      <c r="E445"/>
      <c r="F445"/>
    </row>
    <row r="446" spans="2:6" x14ac:dyDescent="0.35">
      <c r="B446" s="60"/>
      <c r="C446" s="60"/>
      <c r="D446"/>
      <c r="E446"/>
      <c r="F446"/>
    </row>
    <row r="447" spans="2:6" x14ac:dyDescent="0.35">
      <c r="B447" s="60"/>
      <c r="C447" s="60"/>
      <c r="D447"/>
      <c r="E447"/>
      <c r="F447"/>
    </row>
    <row r="448" spans="2:6" x14ac:dyDescent="0.35">
      <c r="B448" s="60"/>
      <c r="C448" s="60"/>
      <c r="D448"/>
      <c r="E448"/>
      <c r="F448"/>
    </row>
    <row r="449" spans="2:6" x14ac:dyDescent="0.35">
      <c r="B449" s="60"/>
      <c r="C449" s="60"/>
      <c r="D449"/>
      <c r="E449"/>
      <c r="F449"/>
    </row>
    <row r="450" spans="2:6" x14ac:dyDescent="0.35">
      <c r="B450" s="60"/>
      <c r="C450" s="60"/>
      <c r="D450"/>
      <c r="E450"/>
      <c r="F450"/>
    </row>
    <row r="451" spans="2:6" x14ac:dyDescent="0.35">
      <c r="B451" s="60"/>
      <c r="C451" s="60"/>
      <c r="D451"/>
      <c r="E451"/>
      <c r="F451"/>
    </row>
    <row r="452" spans="2:6" x14ac:dyDescent="0.35">
      <c r="B452" s="60"/>
      <c r="C452" s="60"/>
      <c r="D452"/>
      <c r="E452"/>
      <c r="F452"/>
    </row>
    <row r="453" spans="2:6" x14ac:dyDescent="0.35">
      <c r="B453" s="60"/>
      <c r="C453" s="60"/>
      <c r="D453"/>
      <c r="E453"/>
      <c r="F453"/>
    </row>
    <row r="454" spans="2:6" x14ac:dyDescent="0.35">
      <c r="B454" s="60"/>
      <c r="C454" s="60"/>
      <c r="D454"/>
      <c r="E454"/>
      <c r="F454"/>
    </row>
    <row r="455" spans="2:6" x14ac:dyDescent="0.35">
      <c r="B455" s="60"/>
      <c r="C455" s="60"/>
      <c r="D455"/>
      <c r="E455"/>
      <c r="F455"/>
    </row>
    <row r="456" spans="2:6" x14ac:dyDescent="0.35">
      <c r="B456" s="60"/>
      <c r="C456" s="60"/>
      <c r="D456"/>
      <c r="E456"/>
      <c r="F456"/>
    </row>
    <row r="457" spans="2:6" x14ac:dyDescent="0.35">
      <c r="B457" s="60"/>
      <c r="C457" s="60"/>
      <c r="D457"/>
      <c r="E457"/>
      <c r="F457"/>
    </row>
    <row r="458" spans="2:6" x14ac:dyDescent="0.35">
      <c r="B458" s="60"/>
      <c r="C458" s="60"/>
      <c r="D458"/>
      <c r="E458"/>
      <c r="F458"/>
    </row>
    <row r="459" spans="2:6" x14ac:dyDescent="0.35">
      <c r="B459" s="60"/>
      <c r="C459" s="60"/>
      <c r="D459"/>
      <c r="E459"/>
      <c r="F459"/>
    </row>
    <row r="460" spans="2:6" x14ac:dyDescent="0.35">
      <c r="B460" s="60"/>
      <c r="C460" s="60"/>
      <c r="D460"/>
      <c r="E460"/>
      <c r="F460"/>
    </row>
    <row r="461" spans="2:6" x14ac:dyDescent="0.35">
      <c r="B461" s="60"/>
      <c r="C461" s="60"/>
      <c r="D461"/>
      <c r="E461"/>
      <c r="F461"/>
    </row>
    <row r="462" spans="2:6" x14ac:dyDescent="0.35">
      <c r="B462" s="60"/>
      <c r="C462" s="60"/>
      <c r="D462"/>
      <c r="E462"/>
      <c r="F462"/>
    </row>
    <row r="463" spans="2:6" x14ac:dyDescent="0.35">
      <c r="B463" s="60"/>
      <c r="C463" s="60"/>
      <c r="D463"/>
      <c r="E463"/>
      <c r="F463"/>
    </row>
    <row r="464" spans="2:6" x14ac:dyDescent="0.35">
      <c r="B464" s="60"/>
      <c r="C464" s="60"/>
      <c r="D464"/>
      <c r="E464"/>
      <c r="F464"/>
    </row>
    <row r="465" spans="2:6" x14ac:dyDescent="0.35">
      <c r="B465" s="60"/>
      <c r="C465" s="60"/>
      <c r="D465"/>
      <c r="E465"/>
      <c r="F465"/>
    </row>
    <row r="466" spans="2:6" x14ac:dyDescent="0.35">
      <c r="B466" s="60"/>
      <c r="C466" s="60"/>
      <c r="D466"/>
      <c r="E466"/>
      <c r="F466"/>
    </row>
    <row r="467" spans="2:6" x14ac:dyDescent="0.35">
      <c r="B467" s="60"/>
      <c r="C467" s="60"/>
      <c r="D467"/>
      <c r="E467"/>
      <c r="F467"/>
    </row>
    <row r="468" spans="2:6" x14ac:dyDescent="0.35">
      <c r="B468" s="60"/>
      <c r="C468" s="60"/>
      <c r="D468"/>
      <c r="E468"/>
      <c r="F468"/>
    </row>
    <row r="469" spans="2:6" x14ac:dyDescent="0.35">
      <c r="B469" s="60"/>
      <c r="C469" s="60"/>
      <c r="D469"/>
      <c r="E469"/>
      <c r="F469"/>
    </row>
    <row r="470" spans="2:6" x14ac:dyDescent="0.35">
      <c r="B470" s="60"/>
      <c r="C470" s="60"/>
      <c r="D470"/>
      <c r="E470"/>
      <c r="F470"/>
    </row>
    <row r="471" spans="2:6" x14ac:dyDescent="0.35">
      <c r="B471" s="60"/>
      <c r="C471" s="60"/>
      <c r="D471"/>
      <c r="E471"/>
      <c r="F471"/>
    </row>
    <row r="472" spans="2:6" x14ac:dyDescent="0.35">
      <c r="B472" s="60"/>
      <c r="C472" s="60"/>
      <c r="D472"/>
      <c r="E472"/>
      <c r="F472"/>
    </row>
    <row r="473" spans="2:6" x14ac:dyDescent="0.35">
      <c r="B473" s="60"/>
      <c r="C473" s="60"/>
      <c r="D473"/>
      <c r="E473"/>
      <c r="F473"/>
    </row>
    <row r="474" spans="2:6" x14ac:dyDescent="0.35">
      <c r="B474" s="60"/>
      <c r="C474" s="60"/>
      <c r="D474"/>
      <c r="E474"/>
      <c r="F474"/>
    </row>
    <row r="475" spans="2:6" x14ac:dyDescent="0.35">
      <c r="B475" s="60"/>
      <c r="C475" s="60"/>
      <c r="D475"/>
      <c r="E475"/>
      <c r="F475"/>
    </row>
    <row r="476" spans="2:6" x14ac:dyDescent="0.35">
      <c r="B476" s="60"/>
      <c r="C476" s="60"/>
      <c r="D476"/>
      <c r="E476"/>
      <c r="F476"/>
    </row>
    <row r="477" spans="2:6" x14ac:dyDescent="0.35">
      <c r="B477" s="60"/>
      <c r="C477" s="60"/>
      <c r="D477"/>
      <c r="E477"/>
      <c r="F477"/>
    </row>
    <row r="478" spans="2:6" x14ac:dyDescent="0.35">
      <c r="B478" s="60"/>
      <c r="C478" s="60"/>
      <c r="D478"/>
      <c r="E478"/>
      <c r="F478"/>
    </row>
    <row r="479" spans="2:6" x14ac:dyDescent="0.35">
      <c r="B479" s="60"/>
      <c r="C479" s="60"/>
      <c r="D479"/>
      <c r="E479"/>
      <c r="F479"/>
    </row>
    <row r="480" spans="2:6" x14ac:dyDescent="0.35">
      <c r="B480" s="60"/>
      <c r="C480" s="60"/>
      <c r="D480"/>
      <c r="E480"/>
      <c r="F480"/>
    </row>
    <row r="481" spans="2:6" x14ac:dyDescent="0.35">
      <c r="B481" s="60"/>
      <c r="C481" s="60"/>
      <c r="D481"/>
      <c r="E481"/>
      <c r="F481"/>
    </row>
    <row r="482" spans="2:6" x14ac:dyDescent="0.35">
      <c r="B482" s="60"/>
      <c r="C482" s="60"/>
      <c r="D482"/>
      <c r="E482"/>
      <c r="F482"/>
    </row>
    <row r="483" spans="2:6" x14ac:dyDescent="0.35">
      <c r="B483" s="60"/>
      <c r="C483" s="60"/>
      <c r="D483"/>
      <c r="E483"/>
      <c r="F483"/>
    </row>
    <row r="484" spans="2:6" x14ac:dyDescent="0.35">
      <c r="B484" s="60"/>
      <c r="C484" s="60"/>
      <c r="D484"/>
      <c r="E484"/>
      <c r="F484"/>
    </row>
    <row r="485" spans="2:6" x14ac:dyDescent="0.35">
      <c r="B485" s="60"/>
      <c r="C485" s="60"/>
      <c r="D485"/>
      <c r="E485"/>
      <c r="F485"/>
    </row>
    <row r="486" spans="2:6" x14ac:dyDescent="0.35">
      <c r="B486" s="60"/>
      <c r="C486" s="60"/>
      <c r="D486"/>
      <c r="E486"/>
      <c r="F486"/>
    </row>
    <row r="487" spans="2:6" x14ac:dyDescent="0.35">
      <c r="B487" s="60"/>
      <c r="C487" s="60"/>
      <c r="D487"/>
      <c r="E487"/>
      <c r="F487"/>
    </row>
    <row r="488" spans="2:6" x14ac:dyDescent="0.35">
      <c r="B488" s="60"/>
      <c r="C488" s="60"/>
      <c r="D488"/>
      <c r="E488"/>
      <c r="F488"/>
    </row>
    <row r="489" spans="2:6" x14ac:dyDescent="0.35">
      <c r="B489" s="60"/>
      <c r="C489" s="60"/>
      <c r="D489"/>
      <c r="E489"/>
      <c r="F489"/>
    </row>
    <row r="490" spans="2:6" x14ac:dyDescent="0.35">
      <c r="B490" s="60"/>
      <c r="C490" s="60"/>
      <c r="D490"/>
      <c r="E490"/>
      <c r="F490"/>
    </row>
    <row r="491" spans="2:6" x14ac:dyDescent="0.35">
      <c r="B491" s="60"/>
      <c r="C491" s="60"/>
      <c r="D491"/>
      <c r="E491"/>
      <c r="F491"/>
    </row>
    <row r="492" spans="2:6" x14ac:dyDescent="0.35">
      <c r="B492" s="60"/>
      <c r="C492" s="60"/>
      <c r="D492"/>
      <c r="E492"/>
      <c r="F492"/>
    </row>
    <row r="493" spans="2:6" x14ac:dyDescent="0.35">
      <c r="B493" s="60"/>
      <c r="C493" s="60"/>
      <c r="D493"/>
      <c r="E493"/>
      <c r="F493"/>
    </row>
    <row r="494" spans="2:6" x14ac:dyDescent="0.35">
      <c r="B494" s="60"/>
      <c r="C494" s="60"/>
      <c r="D494"/>
      <c r="E494"/>
      <c r="F494"/>
    </row>
    <row r="495" spans="2:6" x14ac:dyDescent="0.35">
      <c r="B495" s="60"/>
      <c r="C495" s="60"/>
      <c r="D495"/>
      <c r="E495"/>
      <c r="F495"/>
    </row>
    <row r="496" spans="2:6" x14ac:dyDescent="0.35">
      <c r="B496" s="60"/>
      <c r="C496" s="60"/>
      <c r="D496"/>
      <c r="E496"/>
      <c r="F496"/>
    </row>
    <row r="497" spans="2:6" x14ac:dyDescent="0.35">
      <c r="B497" s="60"/>
      <c r="C497" s="60"/>
      <c r="D497"/>
      <c r="E497"/>
      <c r="F497"/>
    </row>
    <row r="498" spans="2:6" x14ac:dyDescent="0.35">
      <c r="B498" s="60"/>
      <c r="C498" s="60"/>
      <c r="D498"/>
      <c r="E498"/>
      <c r="F498"/>
    </row>
    <row r="499" spans="2:6" x14ac:dyDescent="0.35">
      <c r="B499" s="60"/>
      <c r="C499" s="60"/>
      <c r="D499"/>
      <c r="E499"/>
      <c r="F499"/>
    </row>
    <row r="500" spans="2:6" x14ac:dyDescent="0.35">
      <c r="B500" s="60"/>
      <c r="C500" s="60"/>
      <c r="D500"/>
      <c r="E500"/>
      <c r="F500"/>
    </row>
    <row r="501" spans="2:6" x14ac:dyDescent="0.35">
      <c r="B501" s="60"/>
      <c r="C501" s="60"/>
      <c r="D501"/>
      <c r="E501"/>
      <c r="F501"/>
    </row>
    <row r="502" spans="2:6" x14ac:dyDescent="0.35">
      <c r="B502" s="60"/>
      <c r="C502" s="60"/>
      <c r="D502"/>
      <c r="E502"/>
      <c r="F502"/>
    </row>
    <row r="503" spans="2:6" x14ac:dyDescent="0.35">
      <c r="B503" s="60"/>
      <c r="C503" s="60"/>
      <c r="D503"/>
      <c r="E503"/>
      <c r="F503"/>
    </row>
    <row r="504" spans="2:6" x14ac:dyDescent="0.35">
      <c r="B504" s="60"/>
      <c r="C504" s="60"/>
      <c r="D504"/>
      <c r="E504"/>
      <c r="F504"/>
    </row>
    <row r="505" spans="2:6" x14ac:dyDescent="0.35">
      <c r="B505" s="60"/>
      <c r="C505" s="60"/>
      <c r="D505"/>
      <c r="E505"/>
      <c r="F505"/>
    </row>
    <row r="506" spans="2:6" x14ac:dyDescent="0.35">
      <c r="B506" s="60"/>
      <c r="C506" s="60"/>
      <c r="D506"/>
      <c r="E506"/>
      <c r="F506"/>
    </row>
    <row r="507" spans="2:6" x14ac:dyDescent="0.35">
      <c r="B507" s="60"/>
      <c r="C507" s="60"/>
      <c r="D507"/>
      <c r="E507"/>
      <c r="F507"/>
    </row>
    <row r="508" spans="2:6" x14ac:dyDescent="0.35">
      <c r="B508" s="60"/>
      <c r="C508" s="60"/>
      <c r="D508"/>
      <c r="E508"/>
      <c r="F508"/>
    </row>
    <row r="509" spans="2:6" x14ac:dyDescent="0.35">
      <c r="B509" s="60"/>
      <c r="C509" s="60"/>
      <c r="D509"/>
      <c r="E509"/>
      <c r="F509"/>
    </row>
    <row r="510" spans="2:6" x14ac:dyDescent="0.35">
      <c r="B510" s="60"/>
      <c r="C510" s="60"/>
      <c r="D510"/>
      <c r="E510"/>
      <c r="F510"/>
    </row>
    <row r="511" spans="2:6" x14ac:dyDescent="0.35">
      <c r="B511" s="60"/>
      <c r="C511" s="60"/>
      <c r="D511"/>
      <c r="E511"/>
      <c r="F511"/>
    </row>
    <row r="512" spans="2:6" x14ac:dyDescent="0.35">
      <c r="B512" s="60"/>
      <c r="C512" s="60"/>
      <c r="D512"/>
      <c r="E512"/>
      <c r="F512"/>
    </row>
    <row r="513" spans="2:6" x14ac:dyDescent="0.35">
      <c r="B513" s="60"/>
      <c r="C513" s="60"/>
      <c r="D513"/>
      <c r="E513"/>
      <c r="F513"/>
    </row>
    <row r="514" spans="2:6" x14ac:dyDescent="0.35">
      <c r="B514" s="60"/>
      <c r="C514" s="60"/>
      <c r="D514"/>
      <c r="E514"/>
      <c r="F514"/>
    </row>
    <row r="515" spans="2:6" x14ac:dyDescent="0.35">
      <c r="B515" s="60"/>
      <c r="C515" s="60"/>
      <c r="D515"/>
      <c r="E515"/>
      <c r="F515"/>
    </row>
    <row r="516" spans="2:6" x14ac:dyDescent="0.35">
      <c r="B516" s="60"/>
      <c r="C516" s="60"/>
      <c r="D516"/>
      <c r="E516"/>
      <c r="F516"/>
    </row>
    <row r="517" spans="2:6" x14ac:dyDescent="0.35">
      <c r="B517" s="60"/>
      <c r="C517" s="60"/>
      <c r="D517"/>
      <c r="E517"/>
      <c r="F517"/>
    </row>
    <row r="518" spans="2:6" x14ac:dyDescent="0.35">
      <c r="B518" s="60"/>
      <c r="C518" s="60"/>
      <c r="D518"/>
      <c r="E518"/>
      <c r="F518"/>
    </row>
    <row r="519" spans="2:6" x14ac:dyDescent="0.35">
      <c r="B519" s="60"/>
      <c r="C519" s="60"/>
      <c r="D519"/>
      <c r="E519"/>
      <c r="F519"/>
    </row>
    <row r="520" spans="2:6" x14ac:dyDescent="0.35">
      <c r="B520" s="60"/>
      <c r="C520" s="60"/>
      <c r="D520"/>
      <c r="E520"/>
      <c r="F520"/>
    </row>
    <row r="521" spans="2:6" x14ac:dyDescent="0.35">
      <c r="B521" s="60"/>
      <c r="C521" s="60"/>
      <c r="D521"/>
      <c r="E521"/>
      <c r="F521"/>
    </row>
    <row r="522" spans="2:6" x14ac:dyDescent="0.35">
      <c r="B522" s="60"/>
      <c r="C522" s="60"/>
      <c r="D522"/>
      <c r="E522"/>
      <c r="F522"/>
    </row>
    <row r="523" spans="2:6" x14ac:dyDescent="0.35">
      <c r="B523" s="60"/>
      <c r="C523" s="60"/>
      <c r="D523"/>
      <c r="E523"/>
      <c r="F523"/>
    </row>
    <row r="524" spans="2:6" x14ac:dyDescent="0.35">
      <c r="B524" s="60"/>
      <c r="C524" s="60"/>
      <c r="D524"/>
      <c r="E524"/>
      <c r="F524"/>
    </row>
    <row r="525" spans="2:6" x14ac:dyDescent="0.35">
      <c r="B525" s="60"/>
      <c r="C525" s="60"/>
      <c r="D525"/>
      <c r="E525"/>
      <c r="F525"/>
    </row>
    <row r="526" spans="2:6" x14ac:dyDescent="0.35">
      <c r="B526" s="60"/>
      <c r="C526" s="60"/>
      <c r="D526"/>
      <c r="E526"/>
      <c r="F526"/>
    </row>
    <row r="527" spans="2:6" x14ac:dyDescent="0.35">
      <c r="B527" s="60"/>
      <c r="C527" s="60"/>
      <c r="D527"/>
      <c r="E527"/>
      <c r="F527"/>
    </row>
    <row r="528" spans="2:6" x14ac:dyDescent="0.35">
      <c r="B528" s="60"/>
      <c r="C528" s="60"/>
      <c r="D528"/>
      <c r="E528"/>
      <c r="F528"/>
    </row>
    <row r="529" spans="2:6" x14ac:dyDescent="0.35">
      <c r="B529" s="60"/>
      <c r="C529" s="60"/>
      <c r="D529"/>
      <c r="E529"/>
      <c r="F529"/>
    </row>
    <row r="530" spans="2:6" x14ac:dyDescent="0.35">
      <c r="B530" s="60"/>
      <c r="C530" s="60"/>
      <c r="D530"/>
      <c r="E530"/>
      <c r="F530"/>
    </row>
    <row r="531" spans="2:6" x14ac:dyDescent="0.35">
      <c r="B531" s="60"/>
      <c r="C531" s="60"/>
      <c r="D531"/>
      <c r="E531"/>
      <c r="F531"/>
    </row>
    <row r="532" spans="2:6" x14ac:dyDescent="0.35">
      <c r="B532" s="60"/>
      <c r="C532" s="60"/>
      <c r="D532"/>
      <c r="E532"/>
      <c r="F532"/>
    </row>
    <row r="533" spans="2:6" x14ac:dyDescent="0.35">
      <c r="B533" s="60"/>
      <c r="C533" s="60"/>
      <c r="D533"/>
      <c r="E533"/>
      <c r="F533"/>
    </row>
    <row r="534" spans="2:6" x14ac:dyDescent="0.35">
      <c r="B534" s="60"/>
      <c r="C534" s="60"/>
      <c r="D534"/>
      <c r="E534"/>
      <c r="F534"/>
    </row>
    <row r="535" spans="2:6" x14ac:dyDescent="0.35">
      <c r="B535" s="60"/>
      <c r="C535" s="60"/>
      <c r="D535"/>
      <c r="E535"/>
      <c r="F535"/>
    </row>
    <row r="536" spans="2:6" x14ac:dyDescent="0.35">
      <c r="B536" s="60"/>
      <c r="C536" s="60"/>
      <c r="D536"/>
      <c r="E536"/>
      <c r="F536"/>
    </row>
    <row r="537" spans="2:6" x14ac:dyDescent="0.35">
      <c r="B537" s="60"/>
      <c r="C537" s="60"/>
      <c r="D537"/>
      <c r="E537"/>
      <c r="F537"/>
    </row>
    <row r="538" spans="2:6" x14ac:dyDescent="0.35">
      <c r="B538" s="60"/>
      <c r="C538" s="60"/>
      <c r="D538"/>
      <c r="E538"/>
      <c r="F538"/>
    </row>
    <row r="539" spans="2:6" x14ac:dyDescent="0.35">
      <c r="B539" s="60"/>
      <c r="C539" s="60"/>
      <c r="D539"/>
      <c r="E539"/>
      <c r="F539"/>
    </row>
    <row r="540" spans="2:6" x14ac:dyDescent="0.35">
      <c r="B540" s="60"/>
      <c r="C540" s="60"/>
      <c r="D540"/>
      <c r="E540"/>
      <c r="F540"/>
    </row>
    <row r="541" spans="2:6" x14ac:dyDescent="0.35">
      <c r="B541" s="60"/>
      <c r="C541" s="60"/>
      <c r="D541"/>
      <c r="E541"/>
      <c r="F541"/>
    </row>
    <row r="542" spans="2:6" x14ac:dyDescent="0.35">
      <c r="B542" s="60"/>
      <c r="C542" s="60"/>
      <c r="D542"/>
      <c r="E542"/>
      <c r="F542"/>
    </row>
    <row r="543" spans="2:6" x14ac:dyDescent="0.35">
      <c r="B543" s="60"/>
      <c r="C543" s="60"/>
      <c r="D543"/>
      <c r="E543"/>
      <c r="F543"/>
    </row>
    <row r="544" spans="2:6" x14ac:dyDescent="0.35">
      <c r="B544" s="60"/>
      <c r="C544" s="60"/>
      <c r="D544"/>
      <c r="E544"/>
      <c r="F544"/>
    </row>
    <row r="545" spans="2:6" x14ac:dyDescent="0.35">
      <c r="B545" s="60"/>
      <c r="C545" s="60"/>
      <c r="D545"/>
      <c r="E545"/>
      <c r="F545"/>
    </row>
    <row r="546" spans="2:6" x14ac:dyDescent="0.35">
      <c r="B546" s="60"/>
      <c r="C546" s="60"/>
      <c r="D546"/>
      <c r="E546"/>
      <c r="F546"/>
    </row>
    <row r="547" spans="2:6" x14ac:dyDescent="0.35">
      <c r="B547" s="60"/>
      <c r="C547" s="60"/>
      <c r="D547"/>
      <c r="E547"/>
      <c r="F547"/>
    </row>
    <row r="548" spans="2:6" x14ac:dyDescent="0.35">
      <c r="B548" s="60"/>
      <c r="C548" s="60"/>
      <c r="D548"/>
      <c r="E548"/>
      <c r="F548"/>
    </row>
    <row r="549" spans="2:6" x14ac:dyDescent="0.35">
      <c r="B549" s="60"/>
      <c r="C549" s="60"/>
      <c r="D549"/>
      <c r="E549"/>
      <c r="F549"/>
    </row>
    <row r="550" spans="2:6" x14ac:dyDescent="0.35">
      <c r="B550" s="60"/>
      <c r="C550" s="60"/>
      <c r="D550"/>
      <c r="E550"/>
      <c r="F550"/>
    </row>
    <row r="551" spans="2:6" x14ac:dyDescent="0.35">
      <c r="B551" s="60"/>
      <c r="C551" s="60"/>
      <c r="D551"/>
      <c r="E551"/>
      <c r="F551"/>
    </row>
    <row r="552" spans="2:6" x14ac:dyDescent="0.35">
      <c r="B552" s="60"/>
      <c r="C552" s="60"/>
      <c r="D552"/>
      <c r="E552"/>
      <c r="F552"/>
    </row>
    <row r="553" spans="2:6" x14ac:dyDescent="0.35">
      <c r="B553" s="60"/>
      <c r="C553" s="60"/>
      <c r="D553"/>
      <c r="E553"/>
      <c r="F553"/>
    </row>
    <row r="554" spans="2:6" x14ac:dyDescent="0.35">
      <c r="B554" s="60"/>
      <c r="C554" s="60"/>
      <c r="D554"/>
      <c r="E554"/>
      <c r="F554"/>
    </row>
    <row r="555" spans="2:6" x14ac:dyDescent="0.35">
      <c r="B555" s="60"/>
      <c r="C555" s="60"/>
      <c r="D555"/>
      <c r="E555"/>
      <c r="F555"/>
    </row>
    <row r="556" spans="2:6" x14ac:dyDescent="0.35">
      <c r="B556" s="60"/>
      <c r="C556" s="60"/>
      <c r="D556"/>
      <c r="E556"/>
      <c r="F556"/>
    </row>
    <row r="557" spans="2:6" x14ac:dyDescent="0.35">
      <c r="B557" s="60"/>
      <c r="C557" s="60"/>
      <c r="D557"/>
      <c r="E557"/>
      <c r="F557"/>
    </row>
    <row r="558" spans="2:6" x14ac:dyDescent="0.35">
      <c r="B558" s="60"/>
      <c r="C558" s="60"/>
      <c r="D558"/>
      <c r="E558"/>
      <c r="F558"/>
    </row>
    <row r="559" spans="2:6" x14ac:dyDescent="0.35">
      <c r="B559" s="60"/>
      <c r="C559" s="60"/>
      <c r="D559"/>
      <c r="E559"/>
      <c r="F559"/>
    </row>
    <row r="560" spans="2:6" x14ac:dyDescent="0.35">
      <c r="B560" s="60"/>
      <c r="C560" s="60"/>
      <c r="D560"/>
      <c r="E560"/>
      <c r="F560"/>
    </row>
    <row r="561" spans="2:6" x14ac:dyDescent="0.35">
      <c r="B561" s="60"/>
      <c r="C561" s="60"/>
      <c r="D561"/>
      <c r="E561"/>
      <c r="F561"/>
    </row>
    <row r="562" spans="2:6" x14ac:dyDescent="0.35">
      <c r="B562" s="60"/>
      <c r="C562" s="60"/>
      <c r="D562"/>
      <c r="E562"/>
      <c r="F562"/>
    </row>
    <row r="563" spans="2:6" x14ac:dyDescent="0.35">
      <c r="B563" s="60"/>
      <c r="C563" s="60"/>
      <c r="D563"/>
      <c r="E563"/>
      <c r="F563"/>
    </row>
    <row r="564" spans="2:6" x14ac:dyDescent="0.35">
      <c r="B564" s="60"/>
      <c r="C564" s="60"/>
      <c r="D564"/>
      <c r="E564"/>
      <c r="F564"/>
    </row>
    <row r="565" spans="2:6" x14ac:dyDescent="0.35">
      <c r="B565" s="60"/>
      <c r="C565" s="60"/>
      <c r="D565"/>
      <c r="E565"/>
      <c r="F565"/>
    </row>
    <row r="566" spans="2:6" x14ac:dyDescent="0.35">
      <c r="B566" s="60"/>
      <c r="C566" s="60"/>
      <c r="D566"/>
      <c r="E566"/>
      <c r="F566"/>
    </row>
    <row r="567" spans="2:6" x14ac:dyDescent="0.35">
      <c r="B567" s="60"/>
      <c r="C567" s="60"/>
      <c r="D567"/>
      <c r="E567"/>
      <c r="F567"/>
    </row>
    <row r="568" spans="2:6" x14ac:dyDescent="0.35">
      <c r="B568" s="60"/>
      <c r="C568" s="60"/>
      <c r="D568"/>
      <c r="E568"/>
      <c r="F568"/>
    </row>
    <row r="569" spans="2:6" x14ac:dyDescent="0.35">
      <c r="B569" s="60"/>
      <c r="C569" s="60"/>
      <c r="D569"/>
      <c r="E569"/>
      <c r="F569"/>
    </row>
    <row r="570" spans="2:6" x14ac:dyDescent="0.35">
      <c r="B570" s="60"/>
      <c r="C570" s="60"/>
      <c r="D570"/>
      <c r="E570"/>
      <c r="F570"/>
    </row>
    <row r="571" spans="2:6" x14ac:dyDescent="0.35">
      <c r="B571" s="60"/>
      <c r="C571" s="60"/>
      <c r="D571"/>
      <c r="E571"/>
      <c r="F571"/>
    </row>
    <row r="572" spans="2:6" x14ac:dyDescent="0.35">
      <c r="B572" s="60"/>
      <c r="C572" s="60"/>
      <c r="D572"/>
      <c r="E572"/>
      <c r="F572"/>
    </row>
    <row r="573" spans="2:6" x14ac:dyDescent="0.35">
      <c r="B573" s="60"/>
      <c r="C573" s="60"/>
      <c r="D573"/>
      <c r="E573"/>
      <c r="F573"/>
    </row>
    <row r="574" spans="2:6" x14ac:dyDescent="0.35">
      <c r="B574" s="60"/>
      <c r="C574" s="60"/>
      <c r="D574"/>
      <c r="E574"/>
      <c r="F574"/>
    </row>
    <row r="575" spans="2:6" x14ac:dyDescent="0.35">
      <c r="B575" s="60"/>
      <c r="C575" s="60"/>
      <c r="D575"/>
      <c r="E575"/>
      <c r="F575"/>
    </row>
    <row r="576" spans="2:6" x14ac:dyDescent="0.35">
      <c r="B576" s="60"/>
      <c r="C576" s="60"/>
      <c r="D576"/>
      <c r="E576"/>
      <c r="F576"/>
    </row>
    <row r="577" spans="2:6" x14ac:dyDescent="0.35">
      <c r="B577" s="60"/>
      <c r="C577" s="60"/>
      <c r="D577"/>
      <c r="E577"/>
      <c r="F577"/>
    </row>
    <row r="578" spans="2:6" x14ac:dyDescent="0.35">
      <c r="B578" s="60"/>
      <c r="C578" s="60"/>
      <c r="D578"/>
      <c r="E578"/>
      <c r="F578"/>
    </row>
    <row r="579" spans="2:6" x14ac:dyDescent="0.35">
      <c r="B579" s="60"/>
      <c r="C579" s="60"/>
      <c r="D579"/>
      <c r="E579"/>
      <c r="F579"/>
    </row>
    <row r="580" spans="2:6" x14ac:dyDescent="0.35">
      <c r="B580" s="60"/>
      <c r="C580" s="60"/>
      <c r="D580"/>
      <c r="E580"/>
      <c r="F580"/>
    </row>
    <row r="581" spans="2:6" x14ac:dyDescent="0.35">
      <c r="B581" s="60"/>
      <c r="C581" s="60"/>
      <c r="D581"/>
      <c r="E581"/>
      <c r="F581"/>
    </row>
    <row r="582" spans="2:6" x14ac:dyDescent="0.35">
      <c r="B582" s="60"/>
      <c r="C582" s="60"/>
      <c r="D582"/>
      <c r="E582"/>
      <c r="F582"/>
    </row>
    <row r="583" spans="2:6" x14ac:dyDescent="0.35">
      <c r="B583" s="60"/>
      <c r="C583" s="60"/>
      <c r="D583"/>
      <c r="E583"/>
      <c r="F583"/>
    </row>
    <row r="584" spans="2:6" x14ac:dyDescent="0.35">
      <c r="B584" s="60"/>
      <c r="C584" s="60"/>
      <c r="D584"/>
      <c r="E584"/>
      <c r="F584"/>
    </row>
    <row r="585" spans="2:6" x14ac:dyDescent="0.35">
      <c r="B585" s="60"/>
      <c r="C585" s="60"/>
      <c r="D585"/>
      <c r="E585"/>
      <c r="F585"/>
    </row>
    <row r="586" spans="2:6" x14ac:dyDescent="0.35">
      <c r="B586" s="60"/>
      <c r="C586" s="60"/>
      <c r="D586"/>
      <c r="E586"/>
      <c r="F586"/>
    </row>
    <row r="587" spans="2:6" x14ac:dyDescent="0.35">
      <c r="B587" s="60"/>
      <c r="C587" s="60"/>
      <c r="D587"/>
      <c r="E587"/>
      <c r="F587"/>
    </row>
    <row r="588" spans="2:6" x14ac:dyDescent="0.35">
      <c r="B588" s="60"/>
      <c r="C588" s="60"/>
      <c r="D588"/>
      <c r="E588"/>
      <c r="F588"/>
    </row>
    <row r="589" spans="2:6" x14ac:dyDescent="0.35">
      <c r="B589" s="60"/>
      <c r="C589" s="60"/>
      <c r="D589"/>
      <c r="E589"/>
      <c r="F589"/>
    </row>
    <row r="590" spans="2:6" x14ac:dyDescent="0.35">
      <c r="B590" s="60"/>
      <c r="C590" s="60"/>
      <c r="D590"/>
      <c r="E590"/>
      <c r="F590"/>
    </row>
    <row r="591" spans="2:6" x14ac:dyDescent="0.35">
      <c r="B591" s="60"/>
      <c r="C591" s="60"/>
      <c r="D591"/>
      <c r="E591"/>
      <c r="F591"/>
    </row>
    <row r="592" spans="2:6" x14ac:dyDescent="0.35">
      <c r="B592" s="60"/>
      <c r="C592" s="60"/>
      <c r="D592"/>
      <c r="E592"/>
      <c r="F592"/>
    </row>
    <row r="593" spans="2:6" x14ac:dyDescent="0.35">
      <c r="B593" s="60"/>
      <c r="C593" s="60"/>
      <c r="D593"/>
      <c r="E593"/>
      <c r="F593"/>
    </row>
    <row r="594" spans="2:6" x14ac:dyDescent="0.35">
      <c r="B594" s="60"/>
      <c r="C594" s="60"/>
      <c r="D594"/>
      <c r="E594"/>
      <c r="F594"/>
    </row>
    <row r="595" spans="2:6" x14ac:dyDescent="0.35">
      <c r="B595" s="60"/>
      <c r="C595" s="60"/>
      <c r="D595"/>
      <c r="E595"/>
      <c r="F595"/>
    </row>
    <row r="596" spans="2:6" x14ac:dyDescent="0.35">
      <c r="B596" s="60"/>
      <c r="C596" s="60"/>
      <c r="D596"/>
      <c r="E596"/>
      <c r="F596"/>
    </row>
    <row r="597" spans="2:6" x14ac:dyDescent="0.35">
      <c r="B597" s="60"/>
      <c r="C597" s="60"/>
      <c r="D597"/>
      <c r="E597"/>
      <c r="F597"/>
    </row>
    <row r="598" spans="2:6" x14ac:dyDescent="0.35">
      <c r="B598" s="60"/>
      <c r="C598" s="60"/>
      <c r="D598"/>
      <c r="E598"/>
      <c r="F598"/>
    </row>
    <row r="599" spans="2:6" x14ac:dyDescent="0.35">
      <c r="B599" s="60"/>
      <c r="C599" s="60"/>
      <c r="D599"/>
      <c r="E599"/>
      <c r="F599"/>
    </row>
    <row r="600" spans="2:6" x14ac:dyDescent="0.35">
      <c r="B600" s="60"/>
      <c r="C600" s="60"/>
      <c r="D600"/>
      <c r="E600"/>
      <c r="F600"/>
    </row>
    <row r="601" spans="2:6" x14ac:dyDescent="0.35">
      <c r="B601" s="60"/>
      <c r="C601" s="60"/>
      <c r="D601"/>
      <c r="E601"/>
      <c r="F601"/>
    </row>
    <row r="602" spans="2:6" x14ac:dyDescent="0.35">
      <c r="B602" s="60"/>
      <c r="C602" s="60"/>
      <c r="D602"/>
      <c r="E602"/>
      <c r="F602"/>
    </row>
    <row r="603" spans="2:6" x14ac:dyDescent="0.35">
      <c r="B603" s="60"/>
      <c r="C603" s="60"/>
      <c r="D603"/>
      <c r="E603"/>
      <c r="F603"/>
    </row>
    <row r="604" spans="2:6" x14ac:dyDescent="0.35">
      <c r="B604" s="60"/>
      <c r="C604" s="60"/>
      <c r="D604"/>
      <c r="E604"/>
      <c r="F604"/>
    </row>
    <row r="605" spans="2:6" x14ac:dyDescent="0.35">
      <c r="B605" s="60"/>
      <c r="C605" s="60"/>
      <c r="D605"/>
      <c r="E605"/>
      <c r="F605"/>
    </row>
    <row r="606" spans="2:6" x14ac:dyDescent="0.35">
      <c r="B606" s="60"/>
      <c r="C606" s="60"/>
      <c r="D606"/>
      <c r="E606"/>
      <c r="F606"/>
    </row>
    <row r="607" spans="2:6" x14ac:dyDescent="0.35">
      <c r="B607" s="60"/>
      <c r="C607" s="60"/>
      <c r="D607"/>
      <c r="E607"/>
      <c r="F607"/>
    </row>
    <row r="608" spans="2:6" x14ac:dyDescent="0.35">
      <c r="B608" s="60"/>
      <c r="C608" s="60"/>
      <c r="D608"/>
      <c r="E608"/>
      <c r="F608"/>
    </row>
    <row r="609" spans="2:6" x14ac:dyDescent="0.35">
      <c r="B609" s="60"/>
      <c r="C609" s="60"/>
      <c r="D609"/>
      <c r="E609"/>
      <c r="F609"/>
    </row>
    <row r="610" spans="2:6" x14ac:dyDescent="0.35">
      <c r="B610" s="60"/>
      <c r="C610" s="60"/>
      <c r="D610"/>
      <c r="E610"/>
      <c r="F610"/>
    </row>
    <row r="611" spans="2:6" x14ac:dyDescent="0.35">
      <c r="B611" s="60"/>
      <c r="C611" s="60"/>
      <c r="D611"/>
      <c r="E611"/>
      <c r="F611"/>
    </row>
    <row r="612" spans="2:6" x14ac:dyDescent="0.35">
      <c r="B612" s="60"/>
      <c r="C612" s="60"/>
      <c r="D612"/>
      <c r="E612"/>
      <c r="F612"/>
    </row>
    <row r="613" spans="2:6" x14ac:dyDescent="0.35">
      <c r="B613" s="60"/>
      <c r="C613" s="60"/>
      <c r="D613"/>
      <c r="E613"/>
      <c r="F613"/>
    </row>
    <row r="614" spans="2:6" x14ac:dyDescent="0.35">
      <c r="B614" s="60"/>
      <c r="C614" s="60"/>
      <c r="D614"/>
      <c r="E614"/>
      <c r="F614"/>
    </row>
    <row r="615" spans="2:6" x14ac:dyDescent="0.35">
      <c r="B615" s="60"/>
      <c r="C615" s="60"/>
      <c r="D615"/>
      <c r="E615"/>
      <c r="F615"/>
    </row>
    <row r="616" spans="2:6" x14ac:dyDescent="0.35">
      <c r="B616" s="60"/>
      <c r="C616" s="60"/>
      <c r="D616"/>
      <c r="E616"/>
      <c r="F616"/>
    </row>
    <row r="617" spans="2:6" x14ac:dyDescent="0.35">
      <c r="B617" s="60"/>
      <c r="C617" s="60"/>
      <c r="D617"/>
      <c r="E617"/>
      <c r="F617"/>
    </row>
    <row r="618" spans="2:6" x14ac:dyDescent="0.35">
      <c r="B618" s="60"/>
      <c r="C618" s="60"/>
      <c r="D618"/>
      <c r="E618"/>
      <c r="F618"/>
    </row>
    <row r="619" spans="2:6" x14ac:dyDescent="0.35">
      <c r="B619" s="60"/>
      <c r="C619" s="60"/>
      <c r="D619"/>
      <c r="E619"/>
      <c r="F619"/>
    </row>
    <row r="620" spans="2:6" x14ac:dyDescent="0.35">
      <c r="B620" s="60"/>
      <c r="C620" s="60"/>
      <c r="D620"/>
      <c r="E620"/>
      <c r="F620"/>
    </row>
    <row r="621" spans="2:6" x14ac:dyDescent="0.35">
      <c r="B621" s="60"/>
      <c r="C621" s="60"/>
      <c r="D621"/>
      <c r="E621"/>
      <c r="F621"/>
    </row>
    <row r="622" spans="2:6" x14ac:dyDescent="0.35">
      <c r="B622" s="60"/>
      <c r="C622" s="60"/>
      <c r="D622"/>
      <c r="E622"/>
      <c r="F622"/>
    </row>
    <row r="623" spans="2:6" x14ac:dyDescent="0.35">
      <c r="B623" s="60"/>
      <c r="C623" s="60"/>
      <c r="D623"/>
      <c r="E623"/>
      <c r="F623"/>
    </row>
    <row r="624" spans="2:6" x14ac:dyDescent="0.35">
      <c r="B624" s="60"/>
      <c r="C624" s="60"/>
      <c r="D624"/>
      <c r="E624"/>
      <c r="F624"/>
    </row>
    <row r="625" spans="2:6" x14ac:dyDescent="0.35">
      <c r="B625" s="60"/>
      <c r="C625" s="60"/>
      <c r="D625"/>
      <c r="E625"/>
      <c r="F625"/>
    </row>
    <row r="626" spans="2:6" x14ac:dyDescent="0.35">
      <c r="B626" s="60"/>
      <c r="C626" s="60"/>
      <c r="D626"/>
      <c r="E626"/>
      <c r="F626"/>
    </row>
    <row r="627" spans="2:6" x14ac:dyDescent="0.35">
      <c r="B627" s="60"/>
      <c r="C627" s="60"/>
      <c r="D627"/>
      <c r="E627"/>
      <c r="F627"/>
    </row>
    <row r="628" spans="2:6" x14ac:dyDescent="0.35">
      <c r="B628" s="60"/>
      <c r="C628" s="60"/>
      <c r="D628"/>
      <c r="E628"/>
      <c r="F628"/>
    </row>
    <row r="629" spans="2:6" x14ac:dyDescent="0.35">
      <c r="B629" s="60"/>
      <c r="C629" s="60"/>
      <c r="D629"/>
      <c r="E629"/>
      <c r="F629"/>
    </row>
    <row r="630" spans="2:6" x14ac:dyDescent="0.35">
      <c r="B630" s="60"/>
      <c r="C630" s="60"/>
      <c r="D630"/>
      <c r="E630"/>
      <c r="F630"/>
    </row>
    <row r="631" spans="2:6" x14ac:dyDescent="0.35">
      <c r="B631" s="60"/>
      <c r="C631" s="60"/>
      <c r="D631"/>
      <c r="E631"/>
      <c r="F631"/>
    </row>
    <row r="632" spans="2:6" x14ac:dyDescent="0.35">
      <c r="B632" s="60"/>
      <c r="C632" s="60"/>
      <c r="D632"/>
      <c r="E632"/>
      <c r="F632"/>
    </row>
    <row r="633" spans="2:6" x14ac:dyDescent="0.35">
      <c r="B633" s="60"/>
      <c r="C633" s="60"/>
      <c r="D633"/>
      <c r="E633"/>
      <c r="F633"/>
    </row>
    <row r="634" spans="2:6" x14ac:dyDescent="0.35">
      <c r="B634" s="60"/>
      <c r="C634" s="60"/>
      <c r="D634"/>
      <c r="E634"/>
      <c r="F634"/>
    </row>
    <row r="635" spans="2:6" x14ac:dyDescent="0.35">
      <c r="B635" s="60"/>
      <c r="C635" s="60"/>
      <c r="D635"/>
      <c r="E635"/>
      <c r="F635"/>
    </row>
    <row r="636" spans="2:6" x14ac:dyDescent="0.35">
      <c r="B636" s="60"/>
      <c r="C636" s="60"/>
      <c r="D636"/>
      <c r="E636"/>
      <c r="F636"/>
    </row>
    <row r="637" spans="2:6" x14ac:dyDescent="0.35">
      <c r="B637" s="60"/>
      <c r="C637" s="60"/>
      <c r="D637"/>
      <c r="E637"/>
      <c r="F637"/>
    </row>
    <row r="638" spans="2:6" x14ac:dyDescent="0.35">
      <c r="B638" s="60"/>
      <c r="C638" s="60"/>
      <c r="D638"/>
      <c r="E638"/>
      <c r="F638"/>
    </row>
    <row r="639" spans="2:6" x14ac:dyDescent="0.35">
      <c r="B639" s="60"/>
      <c r="C639" s="60"/>
      <c r="D639"/>
      <c r="E639"/>
      <c r="F639"/>
    </row>
    <row r="640" spans="2:6" x14ac:dyDescent="0.35">
      <c r="B640" s="60"/>
      <c r="C640" s="60"/>
      <c r="D640"/>
      <c r="E640"/>
      <c r="F640"/>
    </row>
    <row r="641" spans="2:6" x14ac:dyDescent="0.35">
      <c r="B641" s="60"/>
      <c r="C641" s="60"/>
      <c r="D641"/>
      <c r="E641"/>
      <c r="F641"/>
    </row>
    <row r="642" spans="2:6" x14ac:dyDescent="0.35">
      <c r="B642" s="60"/>
      <c r="C642" s="60"/>
      <c r="D642"/>
      <c r="E642"/>
      <c r="F642"/>
    </row>
    <row r="643" spans="2:6" x14ac:dyDescent="0.35">
      <c r="B643" s="60"/>
      <c r="C643" s="60"/>
      <c r="D643"/>
      <c r="E643"/>
      <c r="F643"/>
    </row>
    <row r="644" spans="2:6" x14ac:dyDescent="0.35">
      <c r="B644" s="60"/>
      <c r="C644" s="60"/>
      <c r="D644"/>
      <c r="E644"/>
      <c r="F644"/>
    </row>
    <row r="645" spans="2:6" x14ac:dyDescent="0.35">
      <c r="B645" s="60"/>
      <c r="C645" s="60"/>
      <c r="D645"/>
      <c r="E645"/>
      <c r="F645"/>
    </row>
    <row r="646" spans="2:6" x14ac:dyDescent="0.35">
      <c r="B646" s="60"/>
      <c r="C646" s="60"/>
      <c r="D646"/>
      <c r="E646"/>
      <c r="F646"/>
    </row>
    <row r="647" spans="2:6" x14ac:dyDescent="0.35">
      <c r="B647" s="60"/>
      <c r="C647" s="60"/>
      <c r="D647"/>
      <c r="E647"/>
      <c r="F647"/>
    </row>
    <row r="648" spans="2:6" x14ac:dyDescent="0.35">
      <c r="B648" s="60"/>
      <c r="C648" s="60"/>
      <c r="D648"/>
      <c r="E648"/>
      <c r="F648"/>
    </row>
    <row r="649" spans="2:6" x14ac:dyDescent="0.35">
      <c r="B649" s="60"/>
      <c r="C649" s="60"/>
      <c r="D649"/>
      <c r="E649"/>
      <c r="F649"/>
    </row>
    <row r="650" spans="2:6" x14ac:dyDescent="0.35">
      <c r="B650" s="60"/>
      <c r="C650" s="60"/>
      <c r="D650"/>
      <c r="E650"/>
      <c r="F650"/>
    </row>
    <row r="651" spans="2:6" x14ac:dyDescent="0.35">
      <c r="B651" s="60"/>
      <c r="C651" s="60"/>
      <c r="D651"/>
      <c r="E651"/>
      <c r="F651"/>
    </row>
    <row r="652" spans="2:6" x14ac:dyDescent="0.35">
      <c r="B652" s="60"/>
      <c r="C652" s="60"/>
      <c r="D652"/>
      <c r="E652"/>
      <c r="F652"/>
    </row>
    <row r="653" spans="2:6" x14ac:dyDescent="0.35">
      <c r="B653" s="60"/>
      <c r="C653" s="60"/>
      <c r="D653"/>
      <c r="E653"/>
      <c r="F653"/>
    </row>
    <row r="654" spans="2:6" x14ac:dyDescent="0.35">
      <c r="B654" s="60"/>
      <c r="C654" s="60"/>
      <c r="D654"/>
      <c r="E654"/>
      <c r="F654"/>
    </row>
    <row r="655" spans="2:6" x14ac:dyDescent="0.35">
      <c r="B655" s="60"/>
      <c r="C655" s="60"/>
      <c r="D655"/>
      <c r="E655"/>
      <c r="F655"/>
    </row>
    <row r="656" spans="2:6" x14ac:dyDescent="0.35">
      <c r="B656" s="60"/>
      <c r="C656" s="60"/>
      <c r="D656"/>
      <c r="E656"/>
      <c r="F656"/>
    </row>
    <row r="657" spans="2:6" x14ac:dyDescent="0.35">
      <c r="B657" s="60"/>
      <c r="C657" s="60"/>
      <c r="D657"/>
      <c r="E657"/>
      <c r="F657"/>
    </row>
    <row r="658" spans="2:6" x14ac:dyDescent="0.35">
      <c r="B658" s="60"/>
      <c r="C658" s="60"/>
      <c r="D658"/>
      <c r="E658"/>
      <c r="F658"/>
    </row>
    <row r="659" spans="2:6" x14ac:dyDescent="0.35">
      <c r="B659" s="60"/>
      <c r="C659" s="60"/>
      <c r="D659"/>
      <c r="E659"/>
      <c r="F659"/>
    </row>
    <row r="660" spans="2:6" x14ac:dyDescent="0.35">
      <c r="B660" s="60"/>
      <c r="C660" s="60"/>
      <c r="D660"/>
      <c r="E660"/>
      <c r="F660"/>
    </row>
    <row r="661" spans="2:6" x14ac:dyDescent="0.35">
      <c r="B661" s="60"/>
      <c r="C661" s="60"/>
      <c r="D661"/>
      <c r="E661"/>
      <c r="F661"/>
    </row>
    <row r="662" spans="2:6" x14ac:dyDescent="0.35">
      <c r="B662" s="60"/>
      <c r="C662" s="60"/>
      <c r="D662"/>
      <c r="E662"/>
      <c r="F662"/>
    </row>
    <row r="663" spans="2:6" x14ac:dyDescent="0.35">
      <c r="B663" s="60"/>
      <c r="C663" s="60"/>
      <c r="D663"/>
      <c r="E663"/>
      <c r="F663"/>
    </row>
    <row r="664" spans="2:6" x14ac:dyDescent="0.35">
      <c r="B664" s="60"/>
      <c r="C664" s="60"/>
      <c r="D664"/>
      <c r="E664"/>
      <c r="F664"/>
    </row>
    <row r="665" spans="2:6" x14ac:dyDescent="0.35">
      <c r="B665" s="60"/>
      <c r="C665" s="60"/>
      <c r="D665"/>
      <c r="E665"/>
      <c r="F665"/>
    </row>
    <row r="666" spans="2:6" x14ac:dyDescent="0.35">
      <c r="B666" s="60"/>
      <c r="C666" s="60"/>
      <c r="D666"/>
      <c r="E666"/>
      <c r="F666"/>
    </row>
    <row r="667" spans="2:6" x14ac:dyDescent="0.35">
      <c r="B667" s="60"/>
      <c r="C667" s="60"/>
      <c r="D667"/>
      <c r="E667"/>
      <c r="F667"/>
    </row>
    <row r="668" spans="2:6" x14ac:dyDescent="0.35">
      <c r="B668" s="60"/>
      <c r="C668" s="60"/>
      <c r="D668"/>
      <c r="E668"/>
      <c r="F668"/>
    </row>
    <row r="669" spans="2:6" x14ac:dyDescent="0.35">
      <c r="B669" s="60"/>
      <c r="C669" s="60"/>
      <c r="D669"/>
      <c r="E669"/>
      <c r="F669"/>
    </row>
    <row r="670" spans="2:6" x14ac:dyDescent="0.35">
      <c r="B670" s="60"/>
      <c r="C670" s="60"/>
      <c r="D670"/>
      <c r="E670"/>
      <c r="F670"/>
    </row>
    <row r="671" spans="2:6" x14ac:dyDescent="0.35">
      <c r="B671" s="60"/>
      <c r="C671" s="60"/>
      <c r="D671"/>
      <c r="E671"/>
      <c r="F671"/>
    </row>
    <row r="672" spans="2:6" x14ac:dyDescent="0.35">
      <c r="B672" s="60"/>
      <c r="C672" s="60"/>
      <c r="D672"/>
      <c r="E672"/>
      <c r="F672"/>
    </row>
    <row r="673" spans="2:6" x14ac:dyDescent="0.35">
      <c r="B673" s="60"/>
      <c r="C673" s="60"/>
      <c r="D673"/>
      <c r="E673"/>
      <c r="F673"/>
    </row>
    <row r="674" spans="2:6" x14ac:dyDescent="0.35">
      <c r="B674" s="60"/>
      <c r="C674" s="60"/>
      <c r="D674"/>
      <c r="E674"/>
      <c r="F674"/>
    </row>
    <row r="675" spans="2:6" x14ac:dyDescent="0.35">
      <c r="B675" s="60"/>
      <c r="C675" s="60"/>
      <c r="D675"/>
      <c r="E675"/>
      <c r="F675"/>
    </row>
    <row r="676" spans="2:6" x14ac:dyDescent="0.35">
      <c r="B676" s="60"/>
      <c r="C676" s="60"/>
      <c r="D676"/>
      <c r="E676"/>
      <c r="F676"/>
    </row>
    <row r="677" spans="2:6" x14ac:dyDescent="0.35">
      <c r="B677" s="60"/>
      <c r="C677" s="60"/>
      <c r="D677"/>
      <c r="E677"/>
      <c r="F677"/>
    </row>
    <row r="678" spans="2:6" x14ac:dyDescent="0.35">
      <c r="B678" s="60"/>
      <c r="C678" s="60"/>
      <c r="D678"/>
      <c r="E678"/>
      <c r="F678"/>
    </row>
    <row r="679" spans="2:6" x14ac:dyDescent="0.35">
      <c r="B679" s="60"/>
      <c r="C679" s="60"/>
      <c r="D679"/>
      <c r="E679"/>
      <c r="F679"/>
    </row>
    <row r="680" spans="2:6" x14ac:dyDescent="0.35">
      <c r="B680" s="60"/>
      <c r="C680" s="60"/>
      <c r="D680"/>
      <c r="E680"/>
      <c r="F680"/>
    </row>
    <row r="681" spans="2:6" x14ac:dyDescent="0.35">
      <c r="B681" s="60"/>
      <c r="C681" s="60"/>
      <c r="D681"/>
      <c r="E681"/>
      <c r="F681"/>
    </row>
    <row r="682" spans="2:6" x14ac:dyDescent="0.35">
      <c r="B682" s="60"/>
      <c r="C682" s="60"/>
      <c r="D682"/>
      <c r="E682"/>
      <c r="F682"/>
    </row>
    <row r="683" spans="2:6" x14ac:dyDescent="0.35">
      <c r="B683" s="60"/>
      <c r="C683" s="60"/>
      <c r="D683"/>
      <c r="E683"/>
      <c r="F683"/>
    </row>
    <row r="684" spans="2:6" x14ac:dyDescent="0.35">
      <c r="B684" s="60"/>
      <c r="C684" s="60"/>
      <c r="D684"/>
      <c r="E684"/>
      <c r="F684"/>
    </row>
    <row r="685" spans="2:6" x14ac:dyDescent="0.35">
      <c r="B685" s="60"/>
      <c r="C685" s="60"/>
      <c r="D685"/>
      <c r="E685"/>
      <c r="F685"/>
    </row>
    <row r="686" spans="2:6" x14ac:dyDescent="0.35">
      <c r="B686" s="60"/>
      <c r="C686" s="60"/>
      <c r="D686"/>
      <c r="E686"/>
      <c r="F686"/>
    </row>
    <row r="687" spans="2:6" x14ac:dyDescent="0.35">
      <c r="B687" s="60"/>
      <c r="C687" s="60"/>
      <c r="D687"/>
      <c r="E687"/>
      <c r="F687"/>
    </row>
    <row r="688" spans="2:6" x14ac:dyDescent="0.35">
      <c r="B688" s="60"/>
      <c r="C688" s="60"/>
      <c r="D688"/>
      <c r="E688"/>
      <c r="F688"/>
    </row>
    <row r="689" spans="2:6" x14ac:dyDescent="0.35">
      <c r="B689" s="60"/>
      <c r="C689" s="60"/>
      <c r="D689"/>
      <c r="E689"/>
      <c r="F689"/>
    </row>
    <row r="690" spans="2:6" x14ac:dyDescent="0.35">
      <c r="B690" s="60"/>
      <c r="C690" s="60"/>
      <c r="D690"/>
      <c r="E690"/>
      <c r="F690"/>
    </row>
    <row r="691" spans="2:6" x14ac:dyDescent="0.35">
      <c r="B691" s="60"/>
      <c r="C691" s="60"/>
      <c r="D691"/>
      <c r="E691"/>
      <c r="F691"/>
    </row>
    <row r="692" spans="2:6" x14ac:dyDescent="0.35">
      <c r="B692" s="60"/>
      <c r="C692" s="60"/>
      <c r="D692"/>
      <c r="E692"/>
      <c r="F692"/>
    </row>
    <row r="693" spans="2:6" x14ac:dyDescent="0.35">
      <c r="B693" s="60"/>
      <c r="C693" s="60"/>
      <c r="D693"/>
      <c r="E693"/>
      <c r="F693"/>
    </row>
    <row r="694" spans="2:6" x14ac:dyDescent="0.35">
      <c r="B694" s="60"/>
      <c r="C694" s="60"/>
      <c r="D694"/>
      <c r="E694"/>
      <c r="F694"/>
    </row>
    <row r="695" spans="2:6" x14ac:dyDescent="0.35">
      <c r="B695" s="60"/>
      <c r="C695" s="60"/>
      <c r="D695"/>
      <c r="E695"/>
      <c r="F695"/>
    </row>
    <row r="696" spans="2:6" x14ac:dyDescent="0.35">
      <c r="B696" s="60"/>
      <c r="C696" s="60"/>
      <c r="D696"/>
      <c r="E696"/>
      <c r="F696"/>
    </row>
    <row r="697" spans="2:6" x14ac:dyDescent="0.35">
      <c r="B697" s="60"/>
      <c r="C697" s="60"/>
      <c r="D697"/>
      <c r="E697"/>
      <c r="F697"/>
    </row>
    <row r="698" spans="2:6" x14ac:dyDescent="0.35">
      <c r="B698" s="60"/>
      <c r="C698" s="60"/>
      <c r="D698"/>
      <c r="E698"/>
      <c r="F698"/>
    </row>
    <row r="699" spans="2:6" x14ac:dyDescent="0.35">
      <c r="B699" s="60"/>
      <c r="C699" s="60"/>
      <c r="D699"/>
      <c r="E699"/>
      <c r="F699"/>
    </row>
    <row r="700" spans="2:6" x14ac:dyDescent="0.35">
      <c r="B700" s="60"/>
      <c r="C700" s="60"/>
      <c r="D700"/>
      <c r="E700"/>
      <c r="F700"/>
    </row>
    <row r="701" spans="2:6" x14ac:dyDescent="0.35">
      <c r="B701" s="60"/>
      <c r="C701" s="60"/>
      <c r="D701"/>
      <c r="E701"/>
      <c r="F701"/>
    </row>
    <row r="702" spans="2:6" x14ac:dyDescent="0.35">
      <c r="B702" s="60"/>
      <c r="C702" s="60"/>
      <c r="D702"/>
      <c r="E702"/>
      <c r="F702"/>
    </row>
    <row r="703" spans="2:6" x14ac:dyDescent="0.35">
      <c r="B703" s="60"/>
      <c r="C703" s="60"/>
      <c r="D703"/>
      <c r="E703"/>
      <c r="F703"/>
    </row>
    <row r="704" spans="2:6" x14ac:dyDescent="0.35">
      <c r="B704" s="60"/>
      <c r="C704" s="60"/>
      <c r="D704"/>
      <c r="E704"/>
      <c r="F704"/>
    </row>
    <row r="705" spans="2:6" x14ac:dyDescent="0.35">
      <c r="B705" s="60"/>
      <c r="C705" s="60"/>
      <c r="D705"/>
      <c r="E705"/>
      <c r="F705"/>
    </row>
    <row r="706" spans="2:6" x14ac:dyDescent="0.35">
      <c r="B706" s="60"/>
      <c r="C706" s="60"/>
      <c r="D706"/>
      <c r="E706"/>
      <c r="F706"/>
    </row>
    <row r="707" spans="2:6" x14ac:dyDescent="0.35">
      <c r="B707" s="60"/>
      <c r="C707" s="60"/>
      <c r="D707"/>
      <c r="E707"/>
      <c r="F707"/>
    </row>
    <row r="708" spans="2:6" x14ac:dyDescent="0.35">
      <c r="B708" s="60"/>
      <c r="C708" s="60"/>
      <c r="D708"/>
      <c r="E708"/>
      <c r="F708"/>
    </row>
    <row r="709" spans="2:6" x14ac:dyDescent="0.35">
      <c r="B709" s="60"/>
      <c r="C709" s="60"/>
      <c r="D709"/>
      <c r="E709"/>
      <c r="F709"/>
    </row>
    <row r="710" spans="2:6" x14ac:dyDescent="0.35">
      <c r="B710" s="60"/>
      <c r="C710" s="60"/>
      <c r="D710"/>
      <c r="E710"/>
      <c r="F710"/>
    </row>
    <row r="711" spans="2:6" x14ac:dyDescent="0.35">
      <c r="B711" s="60"/>
      <c r="C711" s="60"/>
      <c r="D711"/>
      <c r="E711"/>
      <c r="F711"/>
    </row>
    <row r="712" spans="2:6" x14ac:dyDescent="0.35">
      <c r="B712" s="60"/>
      <c r="C712" s="60"/>
      <c r="D712"/>
      <c r="E712"/>
      <c r="F712"/>
    </row>
    <row r="713" spans="2:6" x14ac:dyDescent="0.35">
      <c r="B713" s="60"/>
      <c r="C713" s="60"/>
      <c r="D713"/>
      <c r="E713"/>
      <c r="F713"/>
    </row>
    <row r="714" spans="2:6" x14ac:dyDescent="0.35">
      <c r="B714" s="60"/>
      <c r="C714" s="60"/>
      <c r="D714"/>
      <c r="E714"/>
      <c r="F714"/>
    </row>
    <row r="715" spans="2:6" x14ac:dyDescent="0.35">
      <c r="B715" s="60"/>
      <c r="C715" s="60"/>
      <c r="D715"/>
      <c r="E715"/>
      <c r="F715"/>
    </row>
    <row r="716" spans="2:6" x14ac:dyDescent="0.35">
      <c r="B716" s="60"/>
      <c r="C716" s="60"/>
      <c r="D716"/>
      <c r="E716"/>
      <c r="F716"/>
    </row>
    <row r="717" spans="2:6" x14ac:dyDescent="0.35">
      <c r="B717" s="60"/>
      <c r="C717" s="60"/>
      <c r="D717"/>
      <c r="E717"/>
      <c r="F717"/>
    </row>
    <row r="718" spans="2:6" x14ac:dyDescent="0.35">
      <c r="B718" s="60"/>
      <c r="C718" s="60"/>
      <c r="D718"/>
      <c r="E718"/>
      <c r="F718"/>
    </row>
    <row r="719" spans="2:6" x14ac:dyDescent="0.35">
      <c r="B719" s="60"/>
      <c r="C719" s="60"/>
      <c r="D719"/>
      <c r="E719"/>
      <c r="F719"/>
    </row>
    <row r="720" spans="2:6" x14ac:dyDescent="0.35">
      <c r="B720" s="60"/>
      <c r="C720" s="60"/>
      <c r="D720"/>
      <c r="E720"/>
      <c r="F720"/>
    </row>
    <row r="721" spans="2:6" x14ac:dyDescent="0.35">
      <c r="B721" s="60"/>
      <c r="C721" s="60"/>
      <c r="D721"/>
      <c r="E721"/>
      <c r="F721"/>
    </row>
    <row r="722" spans="2:6" x14ac:dyDescent="0.35">
      <c r="B722" s="60"/>
      <c r="C722" s="60"/>
      <c r="D722"/>
      <c r="E722"/>
      <c r="F722"/>
    </row>
    <row r="723" spans="2:6" x14ac:dyDescent="0.35">
      <c r="B723" s="60"/>
      <c r="C723" s="60"/>
      <c r="D723"/>
      <c r="E723"/>
      <c r="F723"/>
    </row>
    <row r="724" spans="2:6" x14ac:dyDescent="0.35">
      <c r="B724" s="60"/>
      <c r="C724" s="60"/>
      <c r="D724"/>
      <c r="E724"/>
      <c r="F724"/>
    </row>
    <row r="725" spans="2:6" x14ac:dyDescent="0.35">
      <c r="B725" s="60"/>
      <c r="C725" s="60"/>
      <c r="D725"/>
      <c r="E725"/>
      <c r="F725"/>
    </row>
    <row r="726" spans="2:6" x14ac:dyDescent="0.35">
      <c r="B726" s="60"/>
      <c r="C726" s="60"/>
      <c r="D726"/>
      <c r="E726"/>
      <c r="F726"/>
    </row>
    <row r="727" spans="2:6" x14ac:dyDescent="0.35">
      <c r="B727" s="60"/>
      <c r="C727" s="60"/>
      <c r="D727"/>
      <c r="E727"/>
      <c r="F727"/>
    </row>
    <row r="728" spans="2:6" x14ac:dyDescent="0.35">
      <c r="B728" s="60"/>
      <c r="C728" s="60"/>
      <c r="D728"/>
      <c r="E728"/>
      <c r="F728"/>
    </row>
    <row r="729" spans="2:6" x14ac:dyDescent="0.35">
      <c r="B729" s="60"/>
      <c r="C729" s="60"/>
      <c r="D729"/>
      <c r="E729"/>
      <c r="F729"/>
    </row>
    <row r="730" spans="2:6" x14ac:dyDescent="0.35">
      <c r="B730" s="60"/>
      <c r="C730" s="60"/>
      <c r="D730"/>
      <c r="E730"/>
      <c r="F730"/>
    </row>
    <row r="731" spans="2:6" x14ac:dyDescent="0.35">
      <c r="B731" s="60"/>
      <c r="C731" s="60"/>
      <c r="D731"/>
      <c r="E731"/>
      <c r="F731"/>
    </row>
    <row r="732" spans="2:6" x14ac:dyDescent="0.35">
      <c r="B732" s="60"/>
      <c r="C732" s="60"/>
      <c r="D732"/>
      <c r="E732"/>
      <c r="F732"/>
    </row>
    <row r="733" spans="2:6" x14ac:dyDescent="0.35">
      <c r="B733" s="60"/>
      <c r="C733" s="60"/>
      <c r="D733"/>
      <c r="E733"/>
      <c r="F733"/>
    </row>
    <row r="734" spans="2:6" x14ac:dyDescent="0.35">
      <c r="B734" s="60"/>
      <c r="C734" s="60"/>
      <c r="D734"/>
      <c r="E734"/>
      <c r="F734"/>
    </row>
    <row r="735" spans="2:6" x14ac:dyDescent="0.35">
      <c r="B735" s="60"/>
      <c r="C735" s="60"/>
      <c r="D735"/>
      <c r="E735"/>
      <c r="F735"/>
    </row>
    <row r="736" spans="2:6" x14ac:dyDescent="0.35">
      <c r="B736" s="60"/>
      <c r="C736" s="60"/>
      <c r="D736"/>
      <c r="E736"/>
      <c r="F736"/>
    </row>
    <row r="737" spans="2:6" x14ac:dyDescent="0.35">
      <c r="B737" s="60"/>
      <c r="C737" s="60"/>
      <c r="D737"/>
      <c r="E737"/>
      <c r="F737"/>
    </row>
    <row r="738" spans="2:6" x14ac:dyDescent="0.35">
      <c r="B738" s="60"/>
      <c r="C738" s="60"/>
      <c r="D738"/>
      <c r="E738"/>
      <c r="F738"/>
    </row>
    <row r="739" spans="2:6" x14ac:dyDescent="0.35">
      <c r="B739" s="60"/>
      <c r="C739" s="60"/>
      <c r="D739"/>
      <c r="E739"/>
      <c r="F739"/>
    </row>
    <row r="740" spans="2:6" x14ac:dyDescent="0.35">
      <c r="B740" s="60"/>
      <c r="C740" s="60"/>
      <c r="D740"/>
      <c r="E740"/>
      <c r="F740"/>
    </row>
    <row r="741" spans="2:6" x14ac:dyDescent="0.35">
      <c r="B741" s="60"/>
      <c r="C741" s="60"/>
      <c r="D741"/>
      <c r="E741"/>
      <c r="F741"/>
    </row>
    <row r="742" spans="2:6" x14ac:dyDescent="0.35">
      <c r="B742" s="60"/>
      <c r="C742" s="60"/>
      <c r="D742"/>
      <c r="E742"/>
      <c r="F742"/>
    </row>
    <row r="743" spans="2:6" x14ac:dyDescent="0.35">
      <c r="B743" s="60"/>
      <c r="C743" s="60"/>
      <c r="D743"/>
      <c r="E743"/>
      <c r="F743"/>
    </row>
    <row r="744" spans="2:6" x14ac:dyDescent="0.35">
      <c r="B744" s="60"/>
      <c r="C744" s="60"/>
      <c r="D744"/>
      <c r="E744"/>
      <c r="F744"/>
    </row>
    <row r="745" spans="2:6" x14ac:dyDescent="0.35">
      <c r="B745" s="60"/>
      <c r="C745" s="60"/>
      <c r="D745"/>
      <c r="E745"/>
      <c r="F745"/>
    </row>
    <row r="746" spans="2:6" x14ac:dyDescent="0.35">
      <c r="B746" s="60"/>
      <c r="C746" s="60"/>
      <c r="D746"/>
      <c r="E746"/>
      <c r="F746"/>
    </row>
    <row r="747" spans="2:6" x14ac:dyDescent="0.35">
      <c r="B747" s="60"/>
      <c r="C747" s="60"/>
      <c r="D747"/>
      <c r="E747"/>
      <c r="F747"/>
    </row>
    <row r="748" spans="2:6" x14ac:dyDescent="0.35">
      <c r="B748" s="60"/>
      <c r="C748" s="60"/>
      <c r="D748"/>
      <c r="E748"/>
      <c r="F748"/>
    </row>
    <row r="749" spans="2:6" x14ac:dyDescent="0.35">
      <c r="B749" s="60"/>
      <c r="C749" s="60"/>
      <c r="D749"/>
      <c r="E749"/>
      <c r="F749"/>
    </row>
    <row r="750" spans="2:6" x14ac:dyDescent="0.35">
      <c r="B750" s="60"/>
      <c r="C750" s="60"/>
      <c r="D750"/>
      <c r="E750"/>
      <c r="F750"/>
    </row>
    <row r="751" spans="2:6" x14ac:dyDescent="0.35">
      <c r="B751" s="60"/>
      <c r="C751" s="60"/>
      <c r="D751"/>
      <c r="E751"/>
      <c r="F751"/>
    </row>
    <row r="752" spans="2:6" x14ac:dyDescent="0.35">
      <c r="B752" s="60"/>
      <c r="C752" s="60"/>
      <c r="D752"/>
      <c r="E752"/>
      <c r="F752"/>
    </row>
    <row r="753" spans="2:6" x14ac:dyDescent="0.35">
      <c r="B753" s="60"/>
      <c r="C753" s="60"/>
      <c r="D753"/>
      <c r="E753"/>
      <c r="F753"/>
    </row>
    <row r="754" spans="2:6" x14ac:dyDescent="0.35">
      <c r="B754" s="60"/>
      <c r="C754" s="60"/>
      <c r="D754"/>
      <c r="E754"/>
      <c r="F754"/>
    </row>
    <row r="755" spans="2:6" x14ac:dyDescent="0.35">
      <c r="B755" s="60"/>
      <c r="C755" s="60"/>
      <c r="D755"/>
      <c r="E755"/>
      <c r="F755"/>
    </row>
    <row r="756" spans="2:6" x14ac:dyDescent="0.35">
      <c r="B756" s="60"/>
      <c r="C756" s="60"/>
      <c r="D756"/>
      <c r="E756"/>
      <c r="F756"/>
    </row>
    <row r="757" spans="2:6" x14ac:dyDescent="0.35">
      <c r="B757" s="60"/>
      <c r="C757" s="60"/>
      <c r="D757"/>
      <c r="E757"/>
      <c r="F757"/>
    </row>
    <row r="758" spans="2:6" x14ac:dyDescent="0.35">
      <c r="B758" s="60"/>
      <c r="C758" s="60"/>
      <c r="D758"/>
      <c r="E758"/>
      <c r="F758"/>
    </row>
    <row r="759" spans="2:6" x14ac:dyDescent="0.35">
      <c r="B759" s="60"/>
      <c r="C759" s="60"/>
      <c r="D759"/>
      <c r="E759"/>
      <c r="F759"/>
    </row>
    <row r="760" spans="2:6" x14ac:dyDescent="0.35">
      <c r="B760" s="60"/>
      <c r="C760" s="60"/>
      <c r="D760"/>
      <c r="E760"/>
      <c r="F760"/>
    </row>
    <row r="761" spans="2:6" x14ac:dyDescent="0.35">
      <c r="B761" s="60"/>
      <c r="C761" s="60"/>
      <c r="D761"/>
      <c r="E761"/>
      <c r="F761"/>
    </row>
    <row r="762" spans="2:6" x14ac:dyDescent="0.35">
      <c r="B762" s="60"/>
      <c r="C762" s="60"/>
      <c r="D762"/>
      <c r="E762"/>
      <c r="F762"/>
    </row>
    <row r="763" spans="2:6" x14ac:dyDescent="0.35">
      <c r="B763" s="60"/>
      <c r="C763" s="60"/>
      <c r="D763"/>
      <c r="E763"/>
      <c r="F763"/>
    </row>
    <row r="764" spans="2:6" x14ac:dyDescent="0.35">
      <c r="B764" s="60"/>
      <c r="C764" s="60"/>
      <c r="D764"/>
      <c r="E764"/>
      <c r="F764"/>
    </row>
    <row r="765" spans="2:6" x14ac:dyDescent="0.35">
      <c r="B765" s="60"/>
      <c r="C765" s="60"/>
      <c r="D765"/>
      <c r="E765"/>
      <c r="F765"/>
    </row>
    <row r="766" spans="2:6" x14ac:dyDescent="0.35">
      <c r="B766" s="60"/>
      <c r="C766" s="60"/>
      <c r="D766"/>
      <c r="E766"/>
      <c r="F766"/>
    </row>
    <row r="767" spans="2:6" x14ac:dyDescent="0.35">
      <c r="B767" s="60"/>
      <c r="C767" s="60"/>
      <c r="D767"/>
      <c r="E767"/>
      <c r="F767"/>
    </row>
    <row r="768" spans="2:6" x14ac:dyDescent="0.35">
      <c r="B768" s="60"/>
      <c r="C768" s="60"/>
      <c r="D768"/>
      <c r="E768"/>
      <c r="F768"/>
    </row>
    <row r="769" spans="2:6" x14ac:dyDescent="0.35">
      <c r="B769" s="60"/>
      <c r="C769" s="60"/>
      <c r="D769"/>
      <c r="E769"/>
      <c r="F769"/>
    </row>
    <row r="770" spans="2:6" x14ac:dyDescent="0.35">
      <c r="B770" s="60"/>
      <c r="C770" s="60"/>
      <c r="D770"/>
      <c r="E770"/>
      <c r="F770"/>
    </row>
    <row r="771" spans="2:6" x14ac:dyDescent="0.35">
      <c r="B771" s="60"/>
      <c r="C771" s="60"/>
      <c r="D771"/>
      <c r="E771"/>
      <c r="F771"/>
    </row>
    <row r="772" spans="2:6" x14ac:dyDescent="0.35">
      <c r="B772" s="60"/>
      <c r="C772" s="60"/>
      <c r="D772"/>
      <c r="E772"/>
      <c r="F772"/>
    </row>
    <row r="773" spans="2:6" x14ac:dyDescent="0.35">
      <c r="B773" s="60"/>
      <c r="C773" s="60"/>
      <c r="D773"/>
      <c r="E773"/>
      <c r="F773"/>
    </row>
    <row r="774" spans="2:6" x14ac:dyDescent="0.35">
      <c r="B774" s="60"/>
      <c r="C774" s="60"/>
      <c r="D774"/>
      <c r="E774"/>
      <c r="F774"/>
    </row>
    <row r="775" spans="2:6" x14ac:dyDescent="0.35">
      <c r="B775" s="60"/>
      <c r="C775" s="60"/>
      <c r="D775"/>
      <c r="E775"/>
      <c r="F775"/>
    </row>
    <row r="776" spans="2:6" x14ac:dyDescent="0.35">
      <c r="B776" s="60"/>
      <c r="C776" s="60"/>
      <c r="D776"/>
      <c r="E776"/>
      <c r="F776"/>
    </row>
    <row r="777" spans="2:6" x14ac:dyDescent="0.35">
      <c r="B777" s="60"/>
      <c r="C777" s="60"/>
      <c r="D777"/>
      <c r="E777"/>
      <c r="F777"/>
    </row>
    <row r="778" spans="2:6" x14ac:dyDescent="0.35">
      <c r="B778" s="60"/>
      <c r="C778" s="60"/>
      <c r="D778"/>
      <c r="E778"/>
      <c r="F778"/>
    </row>
    <row r="779" spans="2:6" x14ac:dyDescent="0.35">
      <c r="B779" s="60"/>
      <c r="C779" s="60"/>
      <c r="D779"/>
      <c r="E779"/>
      <c r="F779"/>
    </row>
    <row r="780" spans="2:6" x14ac:dyDescent="0.35">
      <c r="B780" s="60"/>
      <c r="C780" s="60"/>
      <c r="D780"/>
      <c r="E780"/>
      <c r="F780"/>
    </row>
    <row r="781" spans="2:6" x14ac:dyDescent="0.35">
      <c r="B781" s="60"/>
      <c r="C781" s="60"/>
      <c r="D781"/>
      <c r="E781"/>
      <c r="F781"/>
    </row>
    <row r="782" spans="2:6" x14ac:dyDescent="0.35">
      <c r="B782" s="60"/>
      <c r="C782" s="60"/>
      <c r="D782"/>
      <c r="E782"/>
      <c r="F782"/>
    </row>
    <row r="783" spans="2:6" x14ac:dyDescent="0.35">
      <c r="B783" s="60"/>
      <c r="C783" s="60"/>
      <c r="D783"/>
      <c r="E783"/>
      <c r="F783"/>
    </row>
    <row r="784" spans="2:6" x14ac:dyDescent="0.35">
      <c r="B784" s="60"/>
      <c r="C784" s="60"/>
      <c r="D784"/>
      <c r="E784"/>
      <c r="F784"/>
    </row>
    <row r="785" spans="2:6" x14ac:dyDescent="0.35">
      <c r="B785" s="60"/>
      <c r="C785" s="60"/>
      <c r="D785"/>
      <c r="E785"/>
      <c r="F785"/>
    </row>
    <row r="786" spans="2:6" x14ac:dyDescent="0.35">
      <c r="B786" s="60"/>
      <c r="C786" s="60"/>
      <c r="D786"/>
      <c r="E786"/>
      <c r="F786"/>
    </row>
    <row r="787" spans="2:6" x14ac:dyDescent="0.35">
      <c r="B787" s="60"/>
      <c r="C787" s="60"/>
      <c r="D787"/>
      <c r="E787"/>
      <c r="F787"/>
    </row>
    <row r="788" spans="2:6" x14ac:dyDescent="0.35">
      <c r="B788" s="60"/>
      <c r="C788" s="60"/>
      <c r="D788"/>
      <c r="E788"/>
      <c r="F788"/>
    </row>
    <row r="789" spans="2:6" x14ac:dyDescent="0.35">
      <c r="B789" s="60"/>
      <c r="C789" s="60"/>
      <c r="D789"/>
      <c r="E789"/>
      <c r="F789"/>
    </row>
    <row r="790" spans="2:6" x14ac:dyDescent="0.35">
      <c r="B790" s="60"/>
      <c r="C790" s="60"/>
      <c r="D790"/>
      <c r="E790"/>
      <c r="F790"/>
    </row>
    <row r="791" spans="2:6" x14ac:dyDescent="0.35">
      <c r="B791" s="60"/>
      <c r="C791" s="60"/>
      <c r="D791"/>
      <c r="E791"/>
      <c r="F791"/>
    </row>
    <row r="792" spans="2:6" x14ac:dyDescent="0.35">
      <c r="B792" s="60"/>
      <c r="C792" s="60"/>
      <c r="D792"/>
      <c r="E792"/>
      <c r="F792"/>
    </row>
    <row r="793" spans="2:6" x14ac:dyDescent="0.35">
      <c r="B793" s="60"/>
      <c r="C793" s="60"/>
      <c r="D793"/>
      <c r="E793"/>
      <c r="F793"/>
    </row>
    <row r="794" spans="2:6" x14ac:dyDescent="0.35">
      <c r="B794" s="60"/>
      <c r="C794" s="60"/>
      <c r="D794"/>
      <c r="E794"/>
      <c r="F794"/>
    </row>
    <row r="795" spans="2:6" x14ac:dyDescent="0.35">
      <c r="B795" s="60"/>
      <c r="C795" s="60"/>
      <c r="D795"/>
      <c r="E795"/>
      <c r="F795"/>
    </row>
    <row r="796" spans="2:6" x14ac:dyDescent="0.35">
      <c r="B796" s="60"/>
      <c r="C796" s="60"/>
      <c r="D796"/>
      <c r="E796"/>
      <c r="F796"/>
    </row>
    <row r="797" spans="2:6" x14ac:dyDescent="0.35">
      <c r="B797" s="60"/>
      <c r="C797" s="60"/>
      <c r="D797"/>
      <c r="E797"/>
      <c r="F797"/>
    </row>
    <row r="798" spans="2:6" x14ac:dyDescent="0.35">
      <c r="B798" s="60"/>
      <c r="C798" s="60"/>
      <c r="D798"/>
      <c r="E798"/>
      <c r="F798"/>
    </row>
    <row r="799" spans="2:6" x14ac:dyDescent="0.35">
      <c r="B799" s="60"/>
      <c r="C799" s="60"/>
      <c r="D799"/>
      <c r="E799"/>
      <c r="F799"/>
    </row>
    <row r="800" spans="2:6" x14ac:dyDescent="0.35">
      <c r="B800" s="60"/>
      <c r="C800" s="60"/>
      <c r="D800"/>
      <c r="E800"/>
      <c r="F800"/>
    </row>
    <row r="801" spans="2:6" x14ac:dyDescent="0.35">
      <c r="B801" s="60"/>
      <c r="C801" s="60"/>
      <c r="D801"/>
      <c r="E801"/>
      <c r="F801"/>
    </row>
    <row r="802" spans="2:6" x14ac:dyDescent="0.35">
      <c r="B802" s="60"/>
      <c r="C802" s="60"/>
      <c r="D802"/>
      <c r="E802"/>
      <c r="F802"/>
    </row>
    <row r="803" spans="2:6" x14ac:dyDescent="0.35">
      <c r="B803" s="60"/>
      <c r="C803" s="60"/>
      <c r="D803"/>
      <c r="E803"/>
      <c r="F803"/>
    </row>
    <row r="804" spans="2:6" x14ac:dyDescent="0.35">
      <c r="B804" s="60"/>
      <c r="C804" s="60"/>
      <c r="D804"/>
      <c r="E804"/>
      <c r="F804"/>
    </row>
    <row r="805" spans="2:6" x14ac:dyDescent="0.35">
      <c r="B805" s="60"/>
      <c r="C805" s="60"/>
      <c r="D805"/>
      <c r="E805"/>
      <c r="F805"/>
    </row>
    <row r="806" spans="2:6" x14ac:dyDescent="0.35">
      <c r="B806" s="60"/>
      <c r="C806" s="60"/>
      <c r="D806"/>
      <c r="E806"/>
      <c r="F806"/>
    </row>
    <row r="807" spans="2:6" x14ac:dyDescent="0.35">
      <c r="B807" s="60"/>
      <c r="C807" s="60"/>
      <c r="D807"/>
      <c r="E807"/>
      <c r="F807"/>
    </row>
    <row r="808" spans="2:6" x14ac:dyDescent="0.35">
      <c r="B808" s="60"/>
      <c r="C808" s="60"/>
      <c r="D808"/>
      <c r="E808"/>
      <c r="F808"/>
    </row>
    <row r="809" spans="2:6" x14ac:dyDescent="0.35">
      <c r="B809" s="60"/>
      <c r="C809" s="60"/>
      <c r="D809"/>
      <c r="E809"/>
      <c r="F809"/>
    </row>
    <row r="810" spans="2:6" x14ac:dyDescent="0.35">
      <c r="B810" s="60"/>
      <c r="C810" s="60"/>
      <c r="D810"/>
      <c r="E810"/>
      <c r="F810"/>
    </row>
    <row r="811" spans="2:6" x14ac:dyDescent="0.35">
      <c r="B811" s="60"/>
      <c r="C811" s="60"/>
      <c r="D811"/>
      <c r="E811"/>
      <c r="F811"/>
    </row>
    <row r="812" spans="2:6" x14ac:dyDescent="0.35">
      <c r="B812" s="60"/>
      <c r="C812" s="60"/>
      <c r="D812"/>
      <c r="E812"/>
      <c r="F812"/>
    </row>
    <row r="813" spans="2:6" x14ac:dyDescent="0.35">
      <c r="B813" s="60"/>
      <c r="C813" s="60"/>
      <c r="D813"/>
      <c r="E813"/>
      <c r="F813"/>
    </row>
    <row r="814" spans="2:6" x14ac:dyDescent="0.35">
      <c r="B814" s="60"/>
      <c r="C814" s="60"/>
      <c r="D814"/>
      <c r="E814"/>
      <c r="F814"/>
    </row>
    <row r="815" spans="2:6" x14ac:dyDescent="0.35">
      <c r="B815" s="60"/>
      <c r="C815" s="60"/>
      <c r="D815"/>
      <c r="E815"/>
      <c r="F815"/>
    </row>
    <row r="816" spans="2:6" x14ac:dyDescent="0.35">
      <c r="B816" s="60"/>
      <c r="C816" s="60"/>
      <c r="D816"/>
      <c r="E816"/>
      <c r="F816"/>
    </row>
    <row r="817" spans="2:6" x14ac:dyDescent="0.35">
      <c r="B817" s="60"/>
      <c r="C817" s="60"/>
      <c r="D817"/>
      <c r="E817"/>
      <c r="F817"/>
    </row>
    <row r="818" spans="2:6" x14ac:dyDescent="0.35">
      <c r="B818" s="60"/>
      <c r="C818" s="60"/>
      <c r="D818"/>
      <c r="E818"/>
      <c r="F818"/>
    </row>
    <row r="819" spans="2:6" x14ac:dyDescent="0.35">
      <c r="B819" s="60"/>
      <c r="C819" s="60"/>
      <c r="D819"/>
      <c r="E819"/>
      <c r="F819"/>
    </row>
    <row r="820" spans="2:6" x14ac:dyDescent="0.35">
      <c r="B820" s="60"/>
      <c r="C820" s="60"/>
      <c r="D820"/>
      <c r="E820"/>
      <c r="F820"/>
    </row>
    <row r="821" spans="2:6" x14ac:dyDescent="0.35">
      <c r="B821" s="60"/>
      <c r="C821" s="60"/>
      <c r="D821"/>
      <c r="E821"/>
      <c r="F821"/>
    </row>
    <row r="822" spans="2:6" x14ac:dyDescent="0.35">
      <c r="B822" s="60"/>
      <c r="C822" s="60"/>
      <c r="D822"/>
      <c r="E822"/>
      <c r="F822"/>
    </row>
    <row r="823" spans="2:6" x14ac:dyDescent="0.35">
      <c r="B823" s="60"/>
      <c r="C823" s="60"/>
      <c r="D823"/>
      <c r="E823"/>
      <c r="F823"/>
    </row>
    <row r="824" spans="2:6" x14ac:dyDescent="0.35">
      <c r="B824" s="60"/>
      <c r="C824" s="60"/>
      <c r="D824"/>
      <c r="E824"/>
      <c r="F824"/>
    </row>
    <row r="825" spans="2:6" x14ac:dyDescent="0.35">
      <c r="B825" s="60"/>
      <c r="C825" s="60"/>
      <c r="D825"/>
      <c r="E825"/>
      <c r="F825"/>
    </row>
    <row r="826" spans="2:6" x14ac:dyDescent="0.35">
      <c r="B826" s="60"/>
      <c r="C826" s="60"/>
      <c r="D826"/>
      <c r="E826"/>
      <c r="F826"/>
    </row>
    <row r="827" spans="2:6" x14ac:dyDescent="0.35">
      <c r="B827" s="60"/>
      <c r="C827" s="60"/>
      <c r="D827"/>
      <c r="E827"/>
      <c r="F827"/>
    </row>
    <row r="828" spans="2:6" x14ac:dyDescent="0.35">
      <c r="B828" s="60"/>
      <c r="C828" s="60"/>
      <c r="D828"/>
      <c r="E828"/>
      <c r="F828"/>
    </row>
    <row r="829" spans="2:6" x14ac:dyDescent="0.35">
      <c r="B829" s="60"/>
      <c r="C829" s="60"/>
      <c r="D829"/>
      <c r="E829"/>
      <c r="F829"/>
    </row>
    <row r="830" spans="2:6" x14ac:dyDescent="0.35">
      <c r="B830" s="60"/>
      <c r="C830" s="60"/>
      <c r="D830"/>
      <c r="E830"/>
      <c r="F830"/>
    </row>
    <row r="831" spans="2:6" x14ac:dyDescent="0.35">
      <c r="B831" s="60"/>
      <c r="C831" s="60"/>
      <c r="D831"/>
      <c r="E831"/>
      <c r="F831"/>
    </row>
    <row r="832" spans="2:6" x14ac:dyDescent="0.35">
      <c r="B832" s="60"/>
      <c r="C832" s="60"/>
      <c r="D832"/>
      <c r="E832"/>
      <c r="F832"/>
    </row>
    <row r="833" spans="2:6" x14ac:dyDescent="0.35">
      <c r="B833" s="60"/>
      <c r="C833" s="60"/>
      <c r="D833"/>
      <c r="E833"/>
      <c r="F833"/>
    </row>
    <row r="834" spans="2:6" x14ac:dyDescent="0.35">
      <c r="B834" s="60"/>
      <c r="C834" s="60"/>
      <c r="D834"/>
      <c r="E834"/>
      <c r="F834"/>
    </row>
    <row r="835" spans="2:6" x14ac:dyDescent="0.35">
      <c r="B835" s="60"/>
      <c r="C835" s="60"/>
      <c r="D835"/>
      <c r="E835"/>
      <c r="F835"/>
    </row>
    <row r="836" spans="2:6" x14ac:dyDescent="0.35">
      <c r="B836" s="60"/>
      <c r="C836" s="60"/>
      <c r="D836"/>
      <c r="E836"/>
      <c r="F836"/>
    </row>
    <row r="837" spans="2:6" x14ac:dyDescent="0.35">
      <c r="B837" s="60"/>
      <c r="C837" s="60"/>
      <c r="D837"/>
      <c r="E837"/>
      <c r="F837"/>
    </row>
    <row r="838" spans="2:6" x14ac:dyDescent="0.35">
      <c r="B838" s="60"/>
      <c r="C838" s="60"/>
      <c r="D838"/>
      <c r="E838"/>
      <c r="F838"/>
    </row>
    <row r="839" spans="2:6" x14ac:dyDescent="0.35">
      <c r="B839" s="60"/>
      <c r="C839" s="60"/>
      <c r="D839"/>
      <c r="E839"/>
      <c r="F839"/>
    </row>
    <row r="840" spans="2:6" x14ac:dyDescent="0.35">
      <c r="B840" s="60"/>
      <c r="C840" s="60"/>
      <c r="D840"/>
      <c r="E840"/>
      <c r="F840"/>
    </row>
    <row r="841" spans="2:6" x14ac:dyDescent="0.35">
      <c r="B841" s="60"/>
      <c r="C841" s="60"/>
      <c r="D841"/>
      <c r="E841"/>
      <c r="F841"/>
    </row>
    <row r="842" spans="2:6" x14ac:dyDescent="0.35">
      <c r="B842" s="60"/>
      <c r="C842" s="60"/>
      <c r="D842"/>
      <c r="E842"/>
      <c r="F842"/>
    </row>
    <row r="843" spans="2:6" x14ac:dyDescent="0.35">
      <c r="B843" s="60"/>
      <c r="C843" s="60"/>
      <c r="D843"/>
      <c r="E843"/>
      <c r="F843"/>
    </row>
    <row r="844" spans="2:6" x14ac:dyDescent="0.35">
      <c r="B844" s="60"/>
      <c r="C844" s="60"/>
      <c r="D844"/>
      <c r="E844"/>
      <c r="F844"/>
    </row>
    <row r="845" spans="2:6" x14ac:dyDescent="0.35">
      <c r="B845" s="60"/>
      <c r="C845" s="60"/>
      <c r="D845"/>
      <c r="E845"/>
      <c r="F845"/>
    </row>
    <row r="846" spans="2:6" x14ac:dyDescent="0.35">
      <c r="B846" s="60"/>
      <c r="C846" s="60"/>
      <c r="D846"/>
      <c r="E846"/>
      <c r="F846"/>
    </row>
    <row r="847" spans="2:6" x14ac:dyDescent="0.35">
      <c r="B847" s="60"/>
      <c r="C847" s="60"/>
      <c r="D847"/>
      <c r="E847"/>
      <c r="F847"/>
    </row>
    <row r="848" spans="2:6" x14ac:dyDescent="0.35">
      <c r="B848" s="60"/>
      <c r="C848" s="60"/>
      <c r="D848"/>
      <c r="E848"/>
      <c r="F848"/>
    </row>
    <row r="849" spans="2:6" x14ac:dyDescent="0.35">
      <c r="B849" s="60"/>
      <c r="C849" s="60"/>
      <c r="D849"/>
      <c r="E849"/>
      <c r="F849"/>
    </row>
    <row r="850" spans="2:6" x14ac:dyDescent="0.35">
      <c r="B850" s="60"/>
      <c r="C850" s="60"/>
      <c r="D850"/>
      <c r="E850"/>
      <c r="F850"/>
    </row>
    <row r="851" spans="2:6" x14ac:dyDescent="0.35">
      <c r="B851" s="60"/>
      <c r="C851" s="60"/>
      <c r="D851"/>
      <c r="E851"/>
      <c r="F851"/>
    </row>
    <row r="852" spans="2:6" x14ac:dyDescent="0.35">
      <c r="B852" s="60"/>
      <c r="C852" s="60"/>
      <c r="D852"/>
      <c r="E852"/>
      <c r="F852"/>
    </row>
    <row r="853" spans="2:6" x14ac:dyDescent="0.35">
      <c r="B853" s="60"/>
      <c r="C853" s="60"/>
      <c r="D853"/>
      <c r="E853"/>
      <c r="F853"/>
    </row>
    <row r="854" spans="2:6" x14ac:dyDescent="0.35">
      <c r="B854" s="60"/>
      <c r="C854" s="60"/>
      <c r="D854"/>
      <c r="E854"/>
      <c r="F854"/>
    </row>
    <row r="855" spans="2:6" x14ac:dyDescent="0.35">
      <c r="B855" s="60"/>
      <c r="C855" s="60"/>
      <c r="D855"/>
      <c r="E855"/>
      <c r="F855"/>
    </row>
    <row r="856" spans="2:6" x14ac:dyDescent="0.35">
      <c r="B856" s="60"/>
      <c r="C856" s="60"/>
      <c r="D856"/>
      <c r="E856"/>
      <c r="F856"/>
    </row>
    <row r="857" spans="2:6" x14ac:dyDescent="0.35">
      <c r="B857" s="60"/>
      <c r="C857" s="60"/>
      <c r="D857"/>
      <c r="E857"/>
      <c r="F857"/>
    </row>
    <row r="858" spans="2:6" x14ac:dyDescent="0.35">
      <c r="B858" s="60"/>
      <c r="C858" s="60"/>
      <c r="D858"/>
      <c r="E858"/>
      <c r="F858"/>
    </row>
    <row r="859" spans="2:6" x14ac:dyDescent="0.35">
      <c r="B859" s="60"/>
      <c r="C859" s="60"/>
      <c r="D859"/>
      <c r="E859"/>
      <c r="F859"/>
    </row>
    <row r="860" spans="2:6" x14ac:dyDescent="0.35">
      <c r="B860" s="60"/>
      <c r="C860" s="60"/>
      <c r="D860"/>
      <c r="E860"/>
      <c r="F860"/>
    </row>
    <row r="861" spans="2:6" x14ac:dyDescent="0.35">
      <c r="B861" s="60"/>
      <c r="C861" s="60"/>
      <c r="D861"/>
      <c r="E861"/>
      <c r="F861"/>
    </row>
    <row r="862" spans="2:6" x14ac:dyDescent="0.35">
      <c r="B862" s="60"/>
      <c r="C862" s="60"/>
      <c r="D862"/>
      <c r="E862"/>
      <c r="F862"/>
    </row>
    <row r="863" spans="2:6" x14ac:dyDescent="0.35">
      <c r="B863" s="60"/>
      <c r="C863" s="60"/>
      <c r="D863"/>
      <c r="E863"/>
      <c r="F863"/>
    </row>
    <row r="864" spans="2:6" x14ac:dyDescent="0.35">
      <c r="B864" s="60"/>
      <c r="C864" s="60"/>
      <c r="D864"/>
      <c r="E864"/>
      <c r="F864"/>
    </row>
    <row r="865" spans="2:6" x14ac:dyDescent="0.35">
      <c r="B865" s="60"/>
      <c r="C865" s="60"/>
      <c r="D865"/>
      <c r="E865"/>
      <c r="F865"/>
    </row>
    <row r="866" spans="2:6" x14ac:dyDescent="0.35">
      <c r="B866" s="60"/>
      <c r="C866" s="60"/>
      <c r="D866"/>
      <c r="E866"/>
      <c r="F866"/>
    </row>
    <row r="867" spans="2:6" x14ac:dyDescent="0.35">
      <c r="B867" s="60"/>
      <c r="C867" s="60"/>
      <c r="D867"/>
      <c r="E867"/>
      <c r="F867"/>
    </row>
    <row r="868" spans="2:6" x14ac:dyDescent="0.35">
      <c r="B868" s="60"/>
      <c r="C868" s="60"/>
      <c r="D868"/>
      <c r="E868"/>
      <c r="F868"/>
    </row>
    <row r="869" spans="2:6" x14ac:dyDescent="0.35">
      <c r="B869" s="60"/>
      <c r="C869" s="60"/>
      <c r="D869"/>
      <c r="E869"/>
      <c r="F869"/>
    </row>
    <row r="870" spans="2:6" x14ac:dyDescent="0.35">
      <c r="B870" s="60"/>
      <c r="C870" s="60"/>
      <c r="D870"/>
      <c r="E870"/>
      <c r="F870"/>
    </row>
    <row r="871" spans="2:6" x14ac:dyDescent="0.35">
      <c r="B871" s="60"/>
      <c r="C871" s="60"/>
      <c r="D871"/>
      <c r="E871"/>
      <c r="F871"/>
    </row>
    <row r="872" spans="2:6" x14ac:dyDescent="0.35">
      <c r="B872" s="60"/>
      <c r="C872" s="60"/>
      <c r="D872"/>
      <c r="E872"/>
      <c r="F872"/>
    </row>
    <row r="873" spans="2:6" x14ac:dyDescent="0.35">
      <c r="B873" s="60"/>
      <c r="C873" s="60"/>
      <c r="D873"/>
      <c r="E873"/>
      <c r="F873"/>
    </row>
    <row r="874" spans="2:6" x14ac:dyDescent="0.35">
      <c r="B874" s="60"/>
      <c r="C874" s="60"/>
      <c r="D874"/>
      <c r="E874"/>
      <c r="F874"/>
    </row>
    <row r="875" spans="2:6" x14ac:dyDescent="0.35">
      <c r="B875" s="60"/>
      <c r="C875" s="60"/>
      <c r="D875"/>
      <c r="E875"/>
      <c r="F875"/>
    </row>
    <row r="876" spans="2:6" x14ac:dyDescent="0.35">
      <c r="B876" s="60"/>
      <c r="C876" s="60"/>
      <c r="D876"/>
      <c r="E876"/>
      <c r="F876"/>
    </row>
    <row r="877" spans="2:6" x14ac:dyDescent="0.35">
      <c r="B877" s="60"/>
      <c r="C877" s="60"/>
      <c r="D877"/>
      <c r="E877"/>
      <c r="F877"/>
    </row>
    <row r="878" spans="2:6" x14ac:dyDescent="0.35">
      <c r="B878" s="60"/>
      <c r="C878" s="60"/>
      <c r="D878"/>
      <c r="E878"/>
      <c r="F878"/>
    </row>
    <row r="879" spans="2:6" x14ac:dyDescent="0.35">
      <c r="B879" s="60"/>
      <c r="C879" s="60"/>
      <c r="D879"/>
      <c r="E879"/>
      <c r="F879"/>
    </row>
    <row r="880" spans="2:6" x14ac:dyDescent="0.35">
      <c r="B880" s="60"/>
      <c r="C880" s="60"/>
      <c r="D880"/>
      <c r="E880"/>
      <c r="F880"/>
    </row>
    <row r="881" spans="2:6" x14ac:dyDescent="0.35">
      <c r="B881" s="60"/>
      <c r="C881" s="60"/>
      <c r="D881"/>
      <c r="E881"/>
      <c r="F881"/>
    </row>
    <row r="882" spans="2:6" x14ac:dyDescent="0.35">
      <c r="B882" s="60"/>
      <c r="C882" s="60"/>
      <c r="D882"/>
      <c r="E882"/>
      <c r="F882"/>
    </row>
    <row r="883" spans="2:6" x14ac:dyDescent="0.35">
      <c r="B883" s="60"/>
      <c r="C883" s="60"/>
      <c r="D883"/>
      <c r="E883"/>
      <c r="F883"/>
    </row>
    <row r="884" spans="2:6" x14ac:dyDescent="0.35">
      <c r="B884" s="60"/>
      <c r="C884" s="60"/>
      <c r="D884"/>
      <c r="E884"/>
      <c r="F884"/>
    </row>
    <row r="885" spans="2:6" x14ac:dyDescent="0.35">
      <c r="B885" s="60"/>
      <c r="C885" s="60"/>
      <c r="D885"/>
      <c r="E885"/>
      <c r="F885"/>
    </row>
    <row r="886" spans="2:6" x14ac:dyDescent="0.35">
      <c r="B886" s="60"/>
      <c r="C886" s="60"/>
      <c r="D886"/>
      <c r="E886"/>
      <c r="F886"/>
    </row>
    <row r="887" spans="2:6" x14ac:dyDescent="0.35">
      <c r="B887" s="60"/>
      <c r="C887" s="60"/>
      <c r="D887"/>
      <c r="E887"/>
      <c r="F887"/>
    </row>
    <row r="888" spans="2:6" x14ac:dyDescent="0.35">
      <c r="B888" s="60"/>
      <c r="C888" s="60"/>
      <c r="D888"/>
      <c r="E888"/>
      <c r="F888"/>
    </row>
    <row r="889" spans="2:6" x14ac:dyDescent="0.35">
      <c r="B889" s="60"/>
      <c r="C889" s="60"/>
      <c r="D889"/>
      <c r="E889"/>
      <c r="F889"/>
    </row>
    <row r="890" spans="2:6" x14ac:dyDescent="0.35">
      <c r="B890" s="60"/>
      <c r="C890" s="60"/>
      <c r="D890"/>
      <c r="E890"/>
      <c r="F890"/>
    </row>
    <row r="891" spans="2:6" x14ac:dyDescent="0.35">
      <c r="B891" s="60"/>
      <c r="C891" s="60"/>
      <c r="D891"/>
      <c r="E891"/>
      <c r="F891"/>
    </row>
    <row r="892" spans="2:6" x14ac:dyDescent="0.35">
      <c r="B892" s="60"/>
      <c r="C892" s="60"/>
      <c r="D892"/>
      <c r="E892"/>
      <c r="F892"/>
    </row>
    <row r="893" spans="2:6" x14ac:dyDescent="0.35">
      <c r="B893" s="60"/>
      <c r="C893" s="60"/>
      <c r="D893"/>
      <c r="E893"/>
      <c r="F893"/>
    </row>
    <row r="894" spans="2:6" x14ac:dyDescent="0.35">
      <c r="B894" s="60"/>
      <c r="C894" s="60"/>
      <c r="D894"/>
      <c r="E894"/>
      <c r="F894"/>
    </row>
    <row r="895" spans="2:6" x14ac:dyDescent="0.35">
      <c r="B895" s="60"/>
      <c r="C895" s="60"/>
      <c r="D895"/>
      <c r="E895"/>
      <c r="F895"/>
    </row>
    <row r="896" spans="2:6" x14ac:dyDescent="0.35">
      <c r="B896" s="60"/>
      <c r="C896" s="60"/>
      <c r="D896"/>
      <c r="E896"/>
      <c r="F896"/>
    </row>
    <row r="897" spans="2:6" x14ac:dyDescent="0.35">
      <c r="B897" s="60"/>
      <c r="C897" s="60"/>
      <c r="D897"/>
      <c r="E897"/>
      <c r="F897"/>
    </row>
    <row r="898" spans="2:6" x14ac:dyDescent="0.35">
      <c r="B898" s="60"/>
      <c r="C898" s="60"/>
      <c r="D898"/>
      <c r="E898"/>
      <c r="F898"/>
    </row>
    <row r="899" spans="2:6" x14ac:dyDescent="0.35">
      <c r="B899" s="60"/>
      <c r="C899" s="60"/>
      <c r="D899"/>
      <c r="E899"/>
      <c r="F899"/>
    </row>
    <row r="900" spans="2:6" x14ac:dyDescent="0.35">
      <c r="B900" s="60"/>
      <c r="C900" s="60"/>
      <c r="D900"/>
      <c r="E900"/>
      <c r="F900"/>
    </row>
    <row r="901" spans="2:6" x14ac:dyDescent="0.35">
      <c r="B901" s="60"/>
      <c r="C901" s="60"/>
      <c r="D901"/>
      <c r="E901"/>
      <c r="F901"/>
    </row>
    <row r="902" spans="2:6" x14ac:dyDescent="0.35">
      <c r="B902" s="60"/>
      <c r="C902" s="60"/>
      <c r="D902"/>
      <c r="E902"/>
      <c r="F902"/>
    </row>
    <row r="903" spans="2:6" x14ac:dyDescent="0.35">
      <c r="B903" s="60"/>
      <c r="C903" s="60"/>
      <c r="D903"/>
      <c r="E903"/>
      <c r="F903"/>
    </row>
    <row r="904" spans="2:6" x14ac:dyDescent="0.35">
      <c r="B904" s="60"/>
      <c r="C904" s="60"/>
      <c r="D904"/>
      <c r="E904"/>
      <c r="F904"/>
    </row>
    <row r="905" spans="2:6" x14ac:dyDescent="0.35">
      <c r="B905" s="60"/>
      <c r="C905" s="60"/>
      <c r="D905"/>
      <c r="E905"/>
      <c r="F905"/>
    </row>
    <row r="906" spans="2:6" x14ac:dyDescent="0.35">
      <c r="B906" s="60"/>
      <c r="C906" s="60"/>
      <c r="D906"/>
      <c r="E906"/>
      <c r="F906"/>
    </row>
    <row r="907" spans="2:6" x14ac:dyDescent="0.35">
      <c r="B907" s="60"/>
      <c r="C907" s="60"/>
      <c r="D907"/>
      <c r="E907"/>
      <c r="F907"/>
    </row>
    <row r="908" spans="2:6" x14ac:dyDescent="0.35">
      <c r="B908" s="60"/>
      <c r="C908" s="60"/>
      <c r="D908"/>
      <c r="E908"/>
      <c r="F908"/>
    </row>
    <row r="909" spans="2:6" x14ac:dyDescent="0.35">
      <c r="B909" s="60"/>
      <c r="C909" s="60"/>
      <c r="D909"/>
      <c r="E909"/>
      <c r="F909"/>
    </row>
    <row r="910" spans="2:6" x14ac:dyDescent="0.35">
      <c r="B910" s="60"/>
      <c r="C910" s="60"/>
      <c r="D910"/>
      <c r="E910"/>
      <c r="F910"/>
    </row>
    <row r="911" spans="2:6" x14ac:dyDescent="0.35">
      <c r="B911" s="60"/>
      <c r="C911" s="60"/>
      <c r="D911"/>
      <c r="E911"/>
      <c r="F911"/>
    </row>
    <row r="912" spans="2:6" x14ac:dyDescent="0.35">
      <c r="B912" s="60"/>
      <c r="C912" s="60"/>
      <c r="D912"/>
      <c r="E912"/>
      <c r="F912"/>
    </row>
    <row r="913" spans="2:6" x14ac:dyDescent="0.35">
      <c r="B913" s="60"/>
      <c r="C913" s="60"/>
      <c r="D913"/>
      <c r="E913"/>
      <c r="F913"/>
    </row>
    <row r="914" spans="2:6" x14ac:dyDescent="0.35">
      <c r="B914" s="60"/>
      <c r="C914" s="60"/>
      <c r="D914"/>
      <c r="E914"/>
      <c r="F914"/>
    </row>
    <row r="915" spans="2:6" x14ac:dyDescent="0.35">
      <c r="B915" s="60"/>
      <c r="C915" s="60"/>
      <c r="D915"/>
      <c r="E915"/>
      <c r="F915"/>
    </row>
    <row r="916" spans="2:6" x14ac:dyDescent="0.35">
      <c r="B916" s="60"/>
      <c r="C916" s="60"/>
      <c r="D916"/>
      <c r="E916"/>
      <c r="F916"/>
    </row>
    <row r="917" spans="2:6" x14ac:dyDescent="0.35">
      <c r="B917" s="60"/>
      <c r="C917" s="60"/>
      <c r="D917"/>
      <c r="E917"/>
      <c r="F917"/>
    </row>
    <row r="918" spans="2:6" x14ac:dyDescent="0.35">
      <c r="B918" s="60"/>
      <c r="C918" s="60"/>
      <c r="D918"/>
      <c r="E918"/>
      <c r="F918"/>
    </row>
    <row r="919" spans="2:6" x14ac:dyDescent="0.35">
      <c r="B919" s="60"/>
      <c r="C919" s="60"/>
      <c r="D919"/>
      <c r="E919"/>
      <c r="F919"/>
    </row>
    <row r="920" spans="2:6" x14ac:dyDescent="0.35">
      <c r="B920" s="60"/>
      <c r="C920" s="60"/>
      <c r="D920"/>
      <c r="E920"/>
      <c r="F920"/>
    </row>
    <row r="921" spans="2:6" x14ac:dyDescent="0.35">
      <c r="B921" s="60"/>
      <c r="C921" s="60"/>
      <c r="D921"/>
      <c r="E921"/>
      <c r="F921"/>
    </row>
    <row r="922" spans="2:6" x14ac:dyDescent="0.35">
      <c r="B922" s="60"/>
      <c r="C922" s="60"/>
      <c r="D922"/>
      <c r="E922"/>
      <c r="F922"/>
    </row>
    <row r="923" spans="2:6" x14ac:dyDescent="0.35">
      <c r="B923" s="60"/>
      <c r="C923" s="60"/>
      <c r="D923"/>
      <c r="E923"/>
      <c r="F923"/>
    </row>
    <row r="924" spans="2:6" x14ac:dyDescent="0.35">
      <c r="B924" s="60"/>
      <c r="C924" s="60"/>
      <c r="D924"/>
      <c r="E924"/>
      <c r="F924"/>
    </row>
    <row r="925" spans="2:6" x14ac:dyDescent="0.35">
      <c r="B925" s="60"/>
      <c r="C925" s="60"/>
      <c r="D925"/>
      <c r="E925"/>
      <c r="F925"/>
    </row>
    <row r="926" spans="2:6" x14ac:dyDescent="0.35">
      <c r="B926" s="60"/>
      <c r="C926" s="60"/>
      <c r="D926"/>
      <c r="E926"/>
      <c r="F926"/>
    </row>
    <row r="927" spans="2:6" x14ac:dyDescent="0.35">
      <c r="B927" s="60"/>
      <c r="C927" s="60"/>
      <c r="D927"/>
      <c r="E927"/>
      <c r="F927"/>
    </row>
    <row r="928" spans="2:6" x14ac:dyDescent="0.35">
      <c r="B928" s="60"/>
      <c r="C928" s="60"/>
      <c r="D928"/>
      <c r="E928"/>
      <c r="F928"/>
    </row>
    <row r="929" spans="2:6" x14ac:dyDescent="0.35">
      <c r="B929" s="60"/>
      <c r="C929" s="60"/>
      <c r="D929"/>
      <c r="E929"/>
      <c r="F929"/>
    </row>
    <row r="930" spans="2:6" x14ac:dyDescent="0.35">
      <c r="B930" s="60"/>
      <c r="C930" s="60"/>
      <c r="D930"/>
      <c r="E930"/>
      <c r="F930"/>
    </row>
    <row r="931" spans="2:6" x14ac:dyDescent="0.35">
      <c r="B931" s="60"/>
      <c r="C931" s="60"/>
      <c r="D931"/>
      <c r="E931"/>
      <c r="F931"/>
    </row>
    <row r="932" spans="2:6" x14ac:dyDescent="0.35">
      <c r="B932" s="60"/>
      <c r="C932" s="60"/>
      <c r="D932"/>
      <c r="E932"/>
      <c r="F932"/>
    </row>
    <row r="933" spans="2:6" x14ac:dyDescent="0.35">
      <c r="B933" s="60"/>
      <c r="C933" s="60"/>
      <c r="D933"/>
      <c r="E933"/>
      <c r="F933"/>
    </row>
    <row r="934" spans="2:6" x14ac:dyDescent="0.35">
      <c r="B934" s="60"/>
      <c r="C934" s="60"/>
      <c r="D934"/>
      <c r="E934"/>
      <c r="F934"/>
    </row>
    <row r="935" spans="2:6" x14ac:dyDescent="0.35">
      <c r="B935" s="60"/>
      <c r="C935" s="60"/>
      <c r="D935"/>
      <c r="E935"/>
      <c r="F935"/>
    </row>
    <row r="936" spans="2:6" x14ac:dyDescent="0.35">
      <c r="B936" s="60"/>
      <c r="C936" s="60"/>
      <c r="D936"/>
      <c r="E936"/>
      <c r="F936"/>
    </row>
    <row r="937" spans="2:6" x14ac:dyDescent="0.35">
      <c r="B937" s="60"/>
      <c r="C937" s="60"/>
      <c r="D937"/>
      <c r="E937"/>
      <c r="F937"/>
    </row>
    <row r="938" spans="2:6" x14ac:dyDescent="0.35">
      <c r="B938" s="60"/>
      <c r="C938" s="60"/>
      <c r="D938"/>
      <c r="E938"/>
      <c r="F938"/>
    </row>
    <row r="939" spans="2:6" x14ac:dyDescent="0.35">
      <c r="B939" s="60"/>
      <c r="C939" s="60"/>
      <c r="D939"/>
      <c r="E939"/>
      <c r="F939"/>
    </row>
    <row r="940" spans="2:6" x14ac:dyDescent="0.35">
      <c r="B940" s="60"/>
      <c r="C940" s="60"/>
      <c r="D940"/>
      <c r="E940"/>
      <c r="F940"/>
    </row>
    <row r="941" spans="2:6" x14ac:dyDescent="0.35">
      <c r="B941" s="60"/>
      <c r="C941" s="60"/>
      <c r="D941"/>
      <c r="E941"/>
      <c r="F941"/>
    </row>
    <row r="942" spans="2:6" x14ac:dyDescent="0.35">
      <c r="B942" s="60"/>
      <c r="C942" s="60"/>
      <c r="D942"/>
      <c r="E942"/>
      <c r="F942"/>
    </row>
    <row r="943" spans="2:6" x14ac:dyDescent="0.35">
      <c r="B943" s="60"/>
      <c r="C943" s="60"/>
      <c r="D943"/>
      <c r="E943"/>
      <c r="F943"/>
    </row>
    <row r="944" spans="2:6" x14ac:dyDescent="0.35">
      <c r="C944" s="60"/>
      <c r="D944"/>
      <c r="E944"/>
      <c r="F944"/>
    </row>
    <row r="945" spans="3:6" x14ac:dyDescent="0.35">
      <c r="C945" s="60"/>
      <c r="D945"/>
      <c r="E945"/>
      <c r="F945"/>
    </row>
    <row r="946" spans="3:6" x14ac:dyDescent="0.35">
      <c r="C946" s="60"/>
      <c r="D946"/>
      <c r="E946"/>
      <c r="F946"/>
    </row>
    <row r="947" spans="3:6" x14ac:dyDescent="0.35">
      <c r="C947" s="60"/>
      <c r="D947"/>
      <c r="E947"/>
      <c r="F947"/>
    </row>
    <row r="948" spans="3:6" x14ac:dyDescent="0.35">
      <c r="C948" s="60"/>
      <c r="D948"/>
      <c r="E948"/>
      <c r="F948"/>
    </row>
    <row r="949" spans="3:6" x14ac:dyDescent="0.35">
      <c r="C949" s="60"/>
      <c r="D949"/>
      <c r="E949"/>
      <c r="F949"/>
    </row>
  </sheetData>
  <pageMargins left="0.25" right="0.25" top="0.75" bottom="0.75" header="0.3" footer="0.3"/>
  <pageSetup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12" sqref="E12"/>
    </sheetView>
  </sheetViews>
  <sheetFormatPr defaultColWidth="11.81640625" defaultRowHeight="15.5" x14ac:dyDescent="0.35"/>
  <cols>
    <col min="1" max="1" width="33.6328125" style="7" customWidth="1"/>
    <col min="2" max="2" width="23.08984375" style="7" customWidth="1"/>
    <col min="3" max="3" width="12.54296875" style="7" bestFit="1" customWidth="1"/>
    <col min="4" max="4" width="23.6328125" style="7" customWidth="1"/>
    <col min="5" max="5" width="24.36328125" style="7" customWidth="1"/>
    <col min="6" max="6" width="30.36328125" style="7" customWidth="1"/>
    <col min="7" max="16384" width="11.81640625" style="7"/>
  </cols>
  <sheetData>
    <row r="1" spans="1:6" s="6" customFormat="1" ht="46.5" x14ac:dyDescent="0.35">
      <c r="A1" s="26" t="s">
        <v>168</v>
      </c>
      <c r="B1" s="26" t="s">
        <v>169</v>
      </c>
      <c r="C1" s="26" t="s">
        <v>170</v>
      </c>
      <c r="D1" s="26" t="s">
        <v>171</v>
      </c>
      <c r="E1" s="5"/>
      <c r="F1" s="5"/>
    </row>
    <row r="2" spans="1:6" x14ac:dyDescent="0.35">
      <c r="A2" s="23" t="s">
        <v>172</v>
      </c>
      <c r="B2" s="13"/>
      <c r="C2" s="13"/>
      <c r="D2" s="13"/>
    </row>
    <row r="3" spans="1:6" x14ac:dyDescent="0.35">
      <c r="A3" s="13" t="s">
        <v>173</v>
      </c>
      <c r="B3" s="14" t="s">
        <v>174</v>
      </c>
      <c r="C3" s="14"/>
      <c r="D3" s="14">
        <v>18000</v>
      </c>
      <c r="E3" s="8"/>
      <c r="F3" s="8"/>
    </row>
    <row r="4" spans="1:6" x14ac:dyDescent="0.35">
      <c r="A4" s="13" t="s">
        <v>175</v>
      </c>
      <c r="B4" s="14" t="s">
        <v>176</v>
      </c>
      <c r="C4" s="14"/>
      <c r="D4" s="15">
        <v>11700</v>
      </c>
      <c r="E4" s="9"/>
      <c r="F4" s="9"/>
    </row>
    <row r="5" spans="1:6" x14ac:dyDescent="0.35">
      <c r="A5" s="13"/>
      <c r="B5" s="14"/>
      <c r="C5" s="16"/>
      <c r="D5" s="16">
        <f>D3-D4</f>
        <v>6300</v>
      </c>
      <c r="E5" s="10"/>
      <c r="F5" s="10"/>
    </row>
    <row r="6" spans="1:6" x14ac:dyDescent="0.35">
      <c r="A6" s="23" t="s">
        <v>177</v>
      </c>
      <c r="B6" s="14"/>
      <c r="C6" s="14"/>
      <c r="D6" s="14"/>
      <c r="E6" s="8"/>
      <c r="F6" s="8"/>
    </row>
    <row r="7" spans="1:6" x14ac:dyDescent="0.35">
      <c r="A7" s="13" t="s">
        <v>178</v>
      </c>
      <c r="B7" s="14" t="s">
        <v>174</v>
      </c>
      <c r="C7" s="14"/>
      <c r="D7" s="14">
        <v>121500</v>
      </c>
      <c r="E7" s="8"/>
      <c r="F7" s="8"/>
    </row>
    <row r="8" spans="1:6" x14ac:dyDescent="0.35">
      <c r="A8" s="13" t="s">
        <v>179</v>
      </c>
      <c r="B8" s="14" t="s">
        <v>180</v>
      </c>
      <c r="C8" s="14"/>
      <c r="D8" s="15">
        <v>20900</v>
      </c>
      <c r="E8" s="9"/>
      <c r="F8" s="9"/>
    </row>
    <row r="9" spans="1:6" x14ac:dyDescent="0.35">
      <c r="A9" s="13"/>
      <c r="B9" s="14"/>
      <c r="C9" s="16"/>
      <c r="D9" s="16">
        <f>D7-D8</f>
        <v>100600</v>
      </c>
      <c r="E9" s="10"/>
      <c r="F9" s="10"/>
    </row>
    <row r="10" spans="1:6" x14ac:dyDescent="0.35">
      <c r="A10" s="13"/>
      <c r="B10" s="14"/>
      <c r="C10" s="14"/>
      <c r="D10" s="14"/>
      <c r="E10" s="8"/>
      <c r="F10" s="8"/>
    </row>
    <row r="11" spans="1:6" x14ac:dyDescent="0.35">
      <c r="A11" s="23" t="s">
        <v>181</v>
      </c>
      <c r="B11" s="14"/>
      <c r="C11" s="14"/>
      <c r="F11" s="8"/>
    </row>
    <row r="12" spans="1:6" x14ac:dyDescent="0.35">
      <c r="A12" s="13" t="s">
        <v>182</v>
      </c>
      <c r="B12" s="14" t="s">
        <v>174</v>
      </c>
      <c r="C12" s="14"/>
      <c r="D12" s="14">
        <v>25920</v>
      </c>
      <c r="F12" s="9"/>
    </row>
    <row r="13" spans="1:6" x14ac:dyDescent="0.35">
      <c r="A13" s="13" t="s">
        <v>183</v>
      </c>
      <c r="B13" s="14" t="s">
        <v>176</v>
      </c>
      <c r="C13" s="16"/>
      <c r="D13" s="15">
        <v>19180</v>
      </c>
      <c r="F13" s="10"/>
    </row>
    <row r="14" spans="1:6" x14ac:dyDescent="0.35">
      <c r="A14" s="13"/>
      <c r="B14" s="14"/>
      <c r="C14" s="14"/>
      <c r="D14" s="16">
        <f>SUM(D12-D13)</f>
        <v>6740</v>
      </c>
      <c r="E14" s="8"/>
      <c r="F14" s="8"/>
    </row>
    <row r="15" spans="1:6" x14ac:dyDescent="0.35">
      <c r="A15" s="13"/>
      <c r="B15" s="14"/>
      <c r="C15" s="14"/>
      <c r="D15" s="14"/>
      <c r="E15" s="8"/>
      <c r="F15" s="8"/>
    </row>
    <row r="16" spans="1:6" x14ac:dyDescent="0.35">
      <c r="A16" s="13"/>
      <c r="B16" s="14"/>
      <c r="C16" s="14"/>
      <c r="D16" s="14"/>
      <c r="E16" s="8"/>
      <c r="F16" s="9"/>
    </row>
    <row r="17" spans="1:6" x14ac:dyDescent="0.35">
      <c r="A17" s="13"/>
      <c r="B17" s="14"/>
      <c r="C17" s="14"/>
      <c r="D17" s="16"/>
      <c r="E17" s="10"/>
      <c r="F17" s="10"/>
    </row>
    <row r="18" spans="1:6" x14ac:dyDescent="0.35">
      <c r="A18" s="13"/>
      <c r="B18" s="14"/>
      <c r="C18" s="14"/>
      <c r="D18" s="14"/>
      <c r="E18" s="8"/>
      <c r="F18" s="8"/>
    </row>
    <row r="19" spans="1:6" x14ac:dyDescent="0.35">
      <c r="A19" s="17" t="s">
        <v>184</v>
      </c>
      <c r="B19" s="18"/>
      <c r="C19" s="18">
        <f>SUM(C5,C9,C13,C17)</f>
        <v>0</v>
      </c>
      <c r="D19" s="19">
        <f>SUM(D5,D9,D14,D17)</f>
        <v>113640</v>
      </c>
      <c r="E19" s="8"/>
      <c r="F19" s="8"/>
    </row>
    <row r="20" spans="1:6" x14ac:dyDescent="0.35">
      <c r="A20" s="13"/>
      <c r="B20" s="14"/>
      <c r="C20" s="14"/>
      <c r="D20" s="14"/>
      <c r="E20" s="8"/>
      <c r="F20" s="8"/>
    </row>
    <row r="21" spans="1:6" x14ac:dyDescent="0.35">
      <c r="A21" s="13" t="s">
        <v>185</v>
      </c>
      <c r="B21" s="20" t="s">
        <v>186</v>
      </c>
      <c r="C21" s="14">
        <v>50207</v>
      </c>
      <c r="D21" s="14">
        <v>50207</v>
      </c>
      <c r="E21" s="8"/>
      <c r="F21" s="8"/>
    </row>
    <row r="22" spans="1:6" x14ac:dyDescent="0.35">
      <c r="A22" s="13" t="s">
        <v>187</v>
      </c>
      <c r="B22" s="14"/>
      <c r="C22" s="14">
        <v>66301</v>
      </c>
      <c r="D22" s="14">
        <f t="shared" ref="D22:D26" si="0">$C22</f>
        <v>66301</v>
      </c>
      <c r="E22" s="8"/>
      <c r="F22" s="8"/>
    </row>
    <row r="23" spans="1:6" x14ac:dyDescent="0.35">
      <c r="A23" s="13" t="s">
        <v>188</v>
      </c>
      <c r="B23" s="14" t="s">
        <v>193</v>
      </c>
      <c r="C23" s="14">
        <v>39000</v>
      </c>
      <c r="D23" s="14">
        <f t="shared" si="0"/>
        <v>39000</v>
      </c>
      <c r="E23" s="8"/>
      <c r="F23" s="8"/>
    </row>
    <row r="24" spans="1:6" x14ac:dyDescent="0.35">
      <c r="A24" s="13" t="s">
        <v>189</v>
      </c>
      <c r="B24" s="14"/>
      <c r="C24" s="14">
        <v>7359</v>
      </c>
      <c r="D24" s="14">
        <f t="shared" si="0"/>
        <v>7359</v>
      </c>
      <c r="E24" s="8"/>
      <c r="F24" s="8"/>
    </row>
    <row r="25" spans="1:6" x14ac:dyDescent="0.35">
      <c r="A25" s="13" t="s">
        <v>190</v>
      </c>
      <c r="B25" s="14"/>
      <c r="C25" s="14">
        <v>37200</v>
      </c>
      <c r="D25" s="14">
        <f t="shared" si="0"/>
        <v>37200</v>
      </c>
      <c r="E25" s="8"/>
      <c r="F25" s="8"/>
    </row>
    <row r="26" spans="1:6" x14ac:dyDescent="0.35">
      <c r="A26" s="13"/>
      <c r="B26" s="14"/>
      <c r="C26" s="14"/>
      <c r="D26" s="14">
        <f t="shared" si="0"/>
        <v>0</v>
      </c>
      <c r="E26" s="8"/>
      <c r="F26" s="8"/>
    </row>
    <row r="27" spans="1:6" x14ac:dyDescent="0.35">
      <c r="A27" s="13"/>
      <c r="B27" s="14"/>
      <c r="C27" s="15"/>
      <c r="D27" s="15"/>
      <c r="E27" s="9"/>
      <c r="F27" s="9"/>
    </row>
    <row r="28" spans="1:6" x14ac:dyDescent="0.35">
      <c r="A28" s="17" t="s">
        <v>191</v>
      </c>
      <c r="B28" s="18"/>
      <c r="C28" s="21">
        <f>SUM(C21:C27)</f>
        <v>200067</v>
      </c>
      <c r="D28" s="22">
        <f t="shared" ref="D28" si="1">SUM(D21:D27)</f>
        <v>200067</v>
      </c>
      <c r="E28" s="10"/>
      <c r="F28" s="10"/>
    </row>
    <row r="29" spans="1:6" x14ac:dyDescent="0.35">
      <c r="A29" s="13"/>
      <c r="B29" s="13"/>
      <c r="C29" s="13"/>
      <c r="D29" s="13"/>
    </row>
    <row r="30" spans="1:6" s="11" customFormat="1" ht="16" thickBot="1" x14ac:dyDescent="0.4">
      <c r="A30" s="24" t="s">
        <v>192</v>
      </c>
      <c r="B30" s="24"/>
      <c r="C30" s="25">
        <f>C19-C28</f>
        <v>-200067</v>
      </c>
      <c r="D30" s="25">
        <f t="shared" ref="D30" si="2">D19-D28</f>
        <v>-86427</v>
      </c>
      <c r="E30" s="12"/>
      <c r="F30" s="12"/>
    </row>
    <row r="31" spans="1:6" ht="16" thickTop="1" x14ac:dyDescent="0.3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A13" sqref="A13"/>
    </sheetView>
  </sheetViews>
  <sheetFormatPr defaultRowHeight="14.5" x14ac:dyDescent="0.35"/>
  <cols>
    <col min="1" max="1" width="35" customWidth="1"/>
    <col min="2" max="2" width="15.6328125" style="3" customWidth="1"/>
    <col min="3" max="4" width="5" customWidth="1"/>
    <col min="5" max="5" width="16.26953125" customWidth="1"/>
    <col min="6" max="6" width="55.6328125" customWidth="1"/>
    <col min="7" max="7" width="49.26953125" customWidth="1"/>
    <col min="8" max="8" width="14" customWidth="1"/>
  </cols>
  <sheetData>
    <row r="1" spans="1:5" x14ac:dyDescent="0.35">
      <c r="B1"/>
    </row>
    <row r="2" spans="1:5" x14ac:dyDescent="0.35">
      <c r="A2" s="30" t="s">
        <v>214</v>
      </c>
      <c r="B2" s="28"/>
    </row>
    <row r="3" spans="1:5" ht="15" thickBot="1" x14ac:dyDescent="0.4">
      <c r="A3" s="30"/>
      <c r="B3" s="28"/>
    </row>
    <row r="4" spans="1:5" x14ac:dyDescent="0.35">
      <c r="A4" s="31" t="s">
        <v>247</v>
      </c>
      <c r="B4" s="106">
        <v>276027</v>
      </c>
      <c r="E4" s="101"/>
    </row>
    <row r="5" spans="1:5" x14ac:dyDescent="0.35">
      <c r="A5" s="104"/>
      <c r="B5" s="105"/>
      <c r="E5" s="101"/>
    </row>
    <row r="6" spans="1:5" ht="15" thickBot="1" x14ac:dyDescent="0.4">
      <c r="A6" s="102" t="s">
        <v>248</v>
      </c>
      <c r="B6" s="103">
        <f>SUM(B4:B5)</f>
        <v>276027</v>
      </c>
      <c r="E6" s="101"/>
    </row>
    <row r="7" spans="1:5" ht="15" thickBot="1" x14ac:dyDescent="0.4">
      <c r="A7" s="32" t="s">
        <v>273</v>
      </c>
      <c r="B7" s="33">
        <v>-56336</v>
      </c>
      <c r="E7" s="101"/>
    </row>
    <row r="8" spans="1:5" ht="15" thickBot="1" x14ac:dyDescent="0.4">
      <c r="A8" s="34" t="s">
        <v>213</v>
      </c>
      <c r="B8" s="35">
        <f>SUM(B6:B7)</f>
        <v>219691</v>
      </c>
      <c r="E8" s="101"/>
    </row>
    <row r="9" spans="1:5" x14ac:dyDescent="0.35">
      <c r="A9" s="27"/>
      <c r="B9" s="28"/>
    </row>
    <row r="10" spans="1:5" x14ac:dyDescent="0.35">
      <c r="A10" s="29"/>
      <c r="B10" s="28"/>
    </row>
    <row r="11" spans="1:5" x14ac:dyDescent="0.35">
      <c r="A11" s="28"/>
      <c r="B11" s="4"/>
    </row>
    <row r="12" spans="1:5" x14ac:dyDescent="0.35">
      <c r="A12" s="28"/>
      <c r="B12" s="4"/>
    </row>
    <row r="13" spans="1:5" x14ac:dyDescent="0.35">
      <c r="A13" s="28"/>
      <c r="B13" s="4"/>
    </row>
    <row r="14" spans="1:5" x14ac:dyDescent="0.35">
      <c r="A14" s="28"/>
      <c r="B14" s="4"/>
    </row>
    <row r="15" spans="1:5" x14ac:dyDescent="0.35">
      <c r="A15" s="28"/>
      <c r="B15" s="4"/>
    </row>
    <row r="16" spans="1:5" x14ac:dyDescent="0.35">
      <c r="A16" s="28"/>
      <c r="B16" s="4"/>
    </row>
    <row r="17" spans="1:2" x14ac:dyDescent="0.35">
      <c r="A17" s="28"/>
      <c r="B17" s="4"/>
    </row>
    <row r="18" spans="1:2" x14ac:dyDescent="0.35">
      <c r="A18" s="28"/>
      <c r="B18" s="4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1"/>
  <sheetViews>
    <sheetView workbookViewId="0">
      <selection activeCell="D13" sqref="D13"/>
    </sheetView>
  </sheetViews>
  <sheetFormatPr defaultRowHeight="14.5" x14ac:dyDescent="0.35"/>
  <cols>
    <col min="1" max="1" width="40.36328125" customWidth="1"/>
    <col min="2" max="2" width="22.6328125" customWidth="1"/>
    <col min="3" max="3" width="22.6328125" style="53" customWidth="1"/>
    <col min="4" max="4" width="24" customWidth="1"/>
    <col min="5" max="5" width="22.6328125" customWidth="1"/>
  </cols>
  <sheetData>
    <row r="2" spans="1:5" ht="15.5" x14ac:dyDescent="0.35">
      <c r="A2" s="42" t="s">
        <v>232</v>
      </c>
    </row>
    <row r="4" spans="1:5" x14ac:dyDescent="0.35">
      <c r="A4" s="36" t="s">
        <v>231</v>
      </c>
      <c r="B4" s="36" t="s">
        <v>221</v>
      </c>
      <c r="C4" s="54" t="s">
        <v>274</v>
      </c>
      <c r="D4" s="36" t="s">
        <v>275</v>
      </c>
      <c r="E4" s="36" t="s">
        <v>276</v>
      </c>
    </row>
    <row r="5" spans="1:5" x14ac:dyDescent="0.35">
      <c r="A5" s="43" t="s">
        <v>224</v>
      </c>
      <c r="B5" s="38" t="s">
        <v>226</v>
      </c>
      <c r="C5" s="256" t="s">
        <v>277</v>
      </c>
      <c r="D5" s="44" t="s">
        <v>278</v>
      </c>
      <c r="E5" s="44" t="s">
        <v>279</v>
      </c>
    </row>
    <row r="6" spans="1:5" x14ac:dyDescent="0.35">
      <c r="A6" s="43" t="s">
        <v>220</v>
      </c>
      <c r="B6" s="38" t="s">
        <v>227</v>
      </c>
      <c r="C6" s="55" t="s">
        <v>277</v>
      </c>
      <c r="D6" s="44" t="s">
        <v>278</v>
      </c>
      <c r="E6" s="44" t="s">
        <v>280</v>
      </c>
    </row>
    <row r="7" spans="1:5" x14ac:dyDescent="0.35">
      <c r="A7" s="43" t="s">
        <v>219</v>
      </c>
      <c r="B7" s="38" t="s">
        <v>228</v>
      </c>
      <c r="C7" s="55" t="s">
        <v>277</v>
      </c>
      <c r="D7" s="44" t="s">
        <v>278</v>
      </c>
      <c r="E7" s="44" t="s">
        <v>280</v>
      </c>
    </row>
    <row r="8" spans="1:5" x14ac:dyDescent="0.35">
      <c r="A8" s="43" t="s">
        <v>222</v>
      </c>
      <c r="B8" s="38" t="s">
        <v>229</v>
      </c>
      <c r="C8" s="55" t="s">
        <v>277</v>
      </c>
      <c r="D8" s="257"/>
      <c r="E8" s="258"/>
    </row>
    <row r="9" spans="1:5" x14ac:dyDescent="0.35">
      <c r="A9" s="43" t="s">
        <v>230</v>
      </c>
      <c r="B9" s="38" t="s">
        <v>223</v>
      </c>
      <c r="C9" s="56" t="s">
        <v>281</v>
      </c>
      <c r="D9" s="44" t="s">
        <v>278</v>
      </c>
      <c r="E9" s="44"/>
    </row>
    <row r="10" spans="1:5" x14ac:dyDescent="0.35">
      <c r="A10" s="45"/>
      <c r="B10" s="40"/>
      <c r="C10" s="57"/>
      <c r="D10" s="46"/>
      <c r="E10" s="44"/>
    </row>
    <row r="11" spans="1:5" x14ac:dyDescent="0.35">
      <c r="A11" s="258"/>
      <c r="B11" s="258"/>
      <c r="C11" s="259"/>
      <c r="D11" s="258"/>
      <c r="E11" s="257"/>
    </row>
    <row r="12" spans="1:5" s="50" customFormat="1" x14ac:dyDescent="0.35">
      <c r="A12" s="47" t="s">
        <v>282</v>
      </c>
      <c r="B12" s="48" t="s">
        <v>223</v>
      </c>
      <c r="C12" s="48" t="s">
        <v>223</v>
      </c>
      <c r="D12" s="49" t="s">
        <v>283</v>
      </c>
      <c r="E12" s="48"/>
    </row>
    <row r="13" spans="1:5" x14ac:dyDescent="0.35">
      <c r="A13" s="45"/>
      <c r="B13" s="40"/>
      <c r="C13" s="57"/>
      <c r="D13" s="46"/>
      <c r="E13" s="40"/>
    </row>
    <row r="14" spans="1:5" x14ac:dyDescent="0.35">
      <c r="A14" s="39" t="s">
        <v>284</v>
      </c>
      <c r="B14" s="40"/>
      <c r="C14" s="57"/>
      <c r="D14" s="40"/>
    </row>
    <row r="15" spans="1:5" x14ac:dyDescent="0.35">
      <c r="A15" s="41"/>
      <c r="B15" s="40"/>
      <c r="C15" s="57"/>
      <c r="D15" s="40"/>
    </row>
    <row r="16" spans="1:5" x14ac:dyDescent="0.35">
      <c r="A16" s="37" t="s">
        <v>246</v>
      </c>
    </row>
    <row r="17" spans="1:3" x14ac:dyDescent="0.35">
      <c r="A17" s="37" t="s">
        <v>225</v>
      </c>
    </row>
    <row r="19" spans="1:3" x14ac:dyDescent="0.35">
      <c r="B19" s="51" t="s">
        <v>233</v>
      </c>
      <c r="C19" s="52">
        <v>22048</v>
      </c>
    </row>
    <row r="20" spans="1:3" x14ac:dyDescent="0.35">
      <c r="B20" s="51" t="s">
        <v>244</v>
      </c>
      <c r="C20" s="52">
        <v>22048</v>
      </c>
    </row>
    <row r="21" spans="1:3" x14ac:dyDescent="0.35">
      <c r="B21" s="51" t="s">
        <v>234</v>
      </c>
      <c r="C21" s="52">
        <v>26666</v>
      </c>
    </row>
    <row r="22" spans="1:3" x14ac:dyDescent="0.35">
      <c r="B22" s="51" t="s">
        <v>235</v>
      </c>
      <c r="C22" s="52">
        <v>26666</v>
      </c>
    </row>
    <row r="23" spans="1:3" x14ac:dyDescent="0.35">
      <c r="B23" s="51" t="s">
        <v>236</v>
      </c>
      <c r="C23" s="52">
        <v>26666</v>
      </c>
    </row>
    <row r="24" spans="1:3" x14ac:dyDescent="0.35">
      <c r="B24" s="51" t="s">
        <v>237</v>
      </c>
      <c r="C24" s="52">
        <v>26666</v>
      </c>
    </row>
    <row r="25" spans="1:3" x14ac:dyDescent="0.35">
      <c r="B25" s="51" t="s">
        <v>238</v>
      </c>
      <c r="C25" s="52">
        <v>28083</v>
      </c>
    </row>
    <row r="26" spans="1:3" x14ac:dyDescent="0.35">
      <c r="B26" s="51" t="s">
        <v>239</v>
      </c>
      <c r="C26" s="52">
        <v>28083</v>
      </c>
    </row>
    <row r="27" spans="1:3" x14ac:dyDescent="0.35">
      <c r="B27" s="51" t="s">
        <v>240</v>
      </c>
      <c r="C27" s="52">
        <v>28083</v>
      </c>
    </row>
    <row r="28" spans="1:3" x14ac:dyDescent="0.35">
      <c r="B28" s="51" t="s">
        <v>241</v>
      </c>
      <c r="C28" s="52">
        <v>28083</v>
      </c>
    </row>
    <row r="29" spans="1:3" x14ac:dyDescent="0.35">
      <c r="B29" s="51" t="s">
        <v>242</v>
      </c>
      <c r="C29" s="52">
        <v>28083</v>
      </c>
    </row>
    <row r="30" spans="1:3" x14ac:dyDescent="0.35">
      <c r="B30" s="51" t="s">
        <v>243</v>
      </c>
      <c r="C30" s="52">
        <v>28083</v>
      </c>
    </row>
    <row r="31" spans="1:3" x14ac:dyDescent="0.35">
      <c r="B31" s="51" t="s">
        <v>245</v>
      </c>
      <c r="C31" s="52">
        <f>SUM(C19:C30)</f>
        <v>319258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Financials 21-22</vt:lpstr>
      <vt:lpstr>12 week burn of expenses</vt:lpstr>
      <vt:lpstr>Cash available all FY</vt:lpstr>
      <vt:lpstr>Staff and Salaries</vt:lpstr>
      <vt:lpstr>'Financials 21-22'!Print_Titles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Cathleen Andreucci</dc:creator>
  <cp:lastModifiedBy>Cathleen Andreucci</cp:lastModifiedBy>
  <cp:lastPrinted>2020-12-29T20:34:47Z</cp:lastPrinted>
  <dcterms:created xsi:type="dcterms:W3CDTF">2019-05-16T23:45:36Z</dcterms:created>
  <dcterms:modified xsi:type="dcterms:W3CDTF">2021-05-07T20:26:18Z</dcterms:modified>
</cp:coreProperties>
</file>